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wnloads\"/>
    </mc:Choice>
  </mc:AlternateContent>
  <bookViews>
    <workbookView xWindow="0" yWindow="0" windowWidth="28800" windowHeight="12315"/>
  </bookViews>
  <sheets>
    <sheet name="Sheet1" sheetId="1" r:id="rId1"/>
    <sheet name="Sheet2" sheetId="2" r:id="rId2"/>
  </sheets>
  <definedNames>
    <definedName name="_xlnm.Print_Area" localSheetId="0">Sheet1!$A$2:$O$27</definedName>
  </definedNames>
  <calcPr calcId="152511"/>
</workbook>
</file>

<file path=xl/calcChain.xml><?xml version="1.0" encoding="utf-8"?>
<calcChain xmlns="http://schemas.openxmlformats.org/spreadsheetml/2006/main">
  <c r="H16" i="1" l="1"/>
  <c r="J16" i="1"/>
  <c r="M16" i="1"/>
  <c r="L16" i="1"/>
  <c r="L20" i="2"/>
  <c r="O18" i="2"/>
  <c r="N18" i="2"/>
  <c r="N19" i="2" s="1"/>
  <c r="M18" i="2"/>
  <c r="H18" i="2"/>
  <c r="F18" i="2"/>
  <c r="L16" i="2"/>
  <c r="J16" i="2"/>
  <c r="K16" i="2" s="1"/>
  <c r="G16" i="2"/>
  <c r="I16" i="2" s="1"/>
  <c r="L15" i="2"/>
  <c r="J15" i="2"/>
  <c r="K15" i="2" s="1"/>
  <c r="G15" i="2"/>
  <c r="I15" i="2" s="1"/>
  <c r="L14" i="2"/>
  <c r="K14" i="2"/>
  <c r="J14" i="2"/>
  <c r="G14" i="2"/>
  <c r="I14" i="2" s="1"/>
  <c r="L13" i="2"/>
  <c r="J13" i="2"/>
  <c r="K13" i="2" s="1"/>
  <c r="G13" i="2"/>
  <c r="I13" i="2" s="1"/>
  <c r="L12" i="2"/>
  <c r="J12" i="2"/>
  <c r="K12" i="2" s="1"/>
  <c r="I12" i="2"/>
  <c r="G12" i="2"/>
  <c r="L11" i="2"/>
  <c r="J11" i="2"/>
  <c r="K11" i="2" s="1"/>
  <c r="G11" i="2"/>
  <c r="I11" i="2" s="1"/>
  <c r="L10" i="2"/>
  <c r="J10" i="2"/>
  <c r="J18" i="2" s="1"/>
  <c r="G10" i="2"/>
  <c r="I10" i="2" s="1"/>
  <c r="L9" i="2"/>
  <c r="K9" i="2" s="1"/>
  <c r="J9" i="2"/>
  <c r="G9" i="2"/>
  <c r="I9" i="2" s="1"/>
  <c r="L8" i="2"/>
  <c r="J8" i="2"/>
  <c r="K8" i="2" s="1"/>
  <c r="G8" i="2"/>
  <c r="I8" i="2" s="1"/>
  <c r="L20" i="1"/>
  <c r="G16" i="1"/>
  <c r="G14" i="1"/>
  <c r="J14" i="1"/>
  <c r="I14" i="1" s="1"/>
  <c r="L14" i="1"/>
  <c r="K14" i="1" s="1"/>
  <c r="G15" i="1"/>
  <c r="J15" i="1"/>
  <c r="I15" i="1" s="1"/>
  <c r="L15" i="1"/>
  <c r="L13" i="1"/>
  <c r="J13" i="1"/>
  <c r="K13" i="1" s="1"/>
  <c r="G13" i="1"/>
  <c r="L12" i="1"/>
  <c r="J12" i="1"/>
  <c r="G12" i="1"/>
  <c r="I12" i="1" s="1"/>
  <c r="L11" i="1"/>
  <c r="J11" i="1"/>
  <c r="G11" i="1"/>
  <c r="I11" i="1" s="1"/>
  <c r="L10" i="1"/>
  <c r="J10" i="1"/>
  <c r="G10" i="1"/>
  <c r="I10" i="1" s="1"/>
  <c r="G9" i="1"/>
  <c r="J9" i="1"/>
  <c r="J8" i="1"/>
  <c r="L9" i="1"/>
  <c r="L8" i="1"/>
  <c r="G8" i="1"/>
  <c r="I18" i="2" l="1"/>
  <c r="G18" i="2"/>
  <c r="K10" i="2"/>
  <c r="K18" i="2" s="1"/>
  <c r="L18" i="2"/>
  <c r="K15" i="1"/>
  <c r="I16" i="1"/>
  <c r="K10" i="1"/>
  <c r="K12" i="1"/>
  <c r="I13" i="1"/>
  <c r="K11" i="1"/>
  <c r="I8" i="1"/>
  <c r="K8" i="1"/>
  <c r="I9" i="1"/>
  <c r="L18" i="1"/>
  <c r="M21" i="1" s="1"/>
  <c r="K9" i="1"/>
  <c r="H18" i="1"/>
  <c r="G18" i="1"/>
  <c r="F18" i="1"/>
  <c r="O18" i="1"/>
  <c r="N18" i="1"/>
  <c r="I18" i="1" l="1"/>
  <c r="N19" i="1"/>
  <c r="M18" i="1"/>
</calcChain>
</file>

<file path=xl/sharedStrings.xml><?xml version="1.0" encoding="utf-8"?>
<sst xmlns="http://schemas.openxmlformats.org/spreadsheetml/2006/main" count="80" uniqueCount="33">
  <si>
    <t>Sl. No.</t>
  </si>
  <si>
    <t>Block</t>
  </si>
  <si>
    <t>Floor</t>
  </si>
  <si>
    <t>Type</t>
  </si>
  <si>
    <t>Covered</t>
  </si>
  <si>
    <t>Open</t>
  </si>
  <si>
    <t>CARPET AREA STATEMENT</t>
  </si>
  <si>
    <t>Residential</t>
  </si>
  <si>
    <t>VISITORS CAR PARK</t>
  </si>
  <si>
    <t>TOTAL</t>
  </si>
  <si>
    <t>TOTAL PARKING</t>
  </si>
  <si>
    <t>Apartment No.</t>
  </si>
  <si>
    <t>(a) RERA Carpet Area (Sec 2(k)) (sq.m)</t>
  </si>
  <si>
    <t>(b) Exclusive Balcony (sq.m)</t>
  </si>
  <si>
    <t>(c) Exclusive Verandah/Utility/Service/Open Terrace (sq.m)</t>
  </si>
  <si>
    <t>(d) Area of External Walls (sq. m)</t>
  </si>
  <si>
    <t>(f) Proportionate Common Area (sq.m)</t>
  </si>
  <si>
    <t>(g= e+f) Gross Area of the apartment (Sq.m)</t>
  </si>
  <si>
    <t>(e= a+b+c+d) Floor Area of the Apartment (sq. m)</t>
  </si>
  <si>
    <t>(h) UDS land area (sq.m)</t>
  </si>
  <si>
    <t>(i) Car Parking (Nos.)</t>
  </si>
  <si>
    <t>NOT APPLICABLE</t>
  </si>
  <si>
    <t>Plot No.A47, Old Door No.36, New Door No.25, 10th Avenue, Ashok Nagar, Chennai comprised in R.S. No.52,                                                              Block No.57 of    Kodambakkam(part 2) Village, Mambalam Taluk within the limits of Greater Chennai Corporation</t>
  </si>
  <si>
    <t xml:space="preserve">FILE NO. CMDA/PP/NHRB/C/0844/2025 - Planning Permit No. OL-02555 </t>
  </si>
  <si>
    <t>Notes</t>
  </si>
  <si>
    <t>"SRIRAMACHANDRA" - Ashok Nagar - Stilt Plus Five Floors with 9 Dwelling units</t>
  </si>
  <si>
    <t>Carpet Area statement with total UDS for the least extent.</t>
  </si>
  <si>
    <t>• If any land reserved for future development, an abstract to be shown in the carpet area statement mentioning the UDS for the approved blocks and UDS for the future development.</t>
  </si>
  <si>
    <t>• Car parking to be allotted/provided as per the Tamil Nadu Combined Development and Building Rules (TNCDBR), 2019.</t>
  </si>
  <si>
    <t>• If one car parking is required for two apartments, promoter to clearly mention in the carpet area statement as to how car parking will be allotted.</t>
  </si>
  <si>
    <t>• Promoter to clearly mention cover, open and visitor carparking.</t>
  </si>
  <si>
    <t>• Car parking allotted to individual apartment to be shown in the carpet area statement.</t>
  </si>
  <si>
    <t>Plot No.A47, Old Door No.36, New Door No.25, 10th Avenue, Ashok Nagar, Chennai comprised in R.S. No.52,                                                                                Block No.57 of  Kodambakkam(part 2) Village, Mambalam Taluk within the limits of Greater Chennai Corporation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</si>
</sst>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20"/>
      <color theme="1"/>
      <name val="Calibri"/>
      <family val="2"/>
      <scheme val="minor"/>
    </font>
    <font>
      <sz val="11"/>
      <color theme="0"/>
      <name val="Calibri"/>
      <family val="2"/>
      <scheme val="minor"/>
    </font>
    <font>
      <sz val="11"/>
      <color indexed="8"/>
      <name val="Calibri"/>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Protection="0"/>
  </cellStyleXfs>
  <cellXfs count="56">
    <xf numFmtId="0" fontId="0" fillId="0" borderId="0" xfId="0"/>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0" borderId="2" xfId="0" applyBorder="1" applyAlignment="1">
      <alignment horizontal="center" vertical="center"/>
    </xf>
    <xf numFmtId="2" fontId="0" fillId="0" borderId="2" xfId="0" applyNumberForma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2" fontId="1" fillId="0" borderId="4" xfId="0" applyNumberFormat="1"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2" fontId="0" fillId="0" borderId="12" xfId="0" applyNumberFormat="1" applyBorder="1" applyAlignment="1">
      <alignment horizontal="center" vertical="center"/>
    </xf>
    <xf numFmtId="0" fontId="0" fillId="0" borderId="13" xfId="0" applyBorder="1" applyAlignment="1">
      <alignment horizontal="center" vertical="center"/>
    </xf>
    <xf numFmtId="0" fontId="1" fillId="0" borderId="15" xfId="0" applyFont="1" applyBorder="1" applyAlignment="1">
      <alignment horizontal="center" vertical="center"/>
    </xf>
    <xf numFmtId="2" fontId="1" fillId="0" borderId="21" xfId="0" applyNumberFormat="1" applyFont="1" applyBorder="1" applyAlignment="1">
      <alignment horizontal="center" vertical="center"/>
    </xf>
    <xf numFmtId="1" fontId="1" fillId="0" borderId="21" xfId="0" applyNumberFormat="1" applyFont="1" applyBorder="1" applyAlignment="1">
      <alignment horizontal="center" vertical="center"/>
    </xf>
    <xf numFmtId="1" fontId="1" fillId="0" borderId="22" xfId="0" applyNumberFormat="1" applyFont="1" applyBorder="1" applyAlignment="1">
      <alignment horizontal="center" vertical="center"/>
    </xf>
    <xf numFmtId="0" fontId="0" fillId="0" borderId="23" xfId="0" applyBorder="1"/>
    <xf numFmtId="0" fontId="0" fillId="0" borderId="24" xfId="0" applyBorder="1"/>
    <xf numFmtId="0" fontId="1" fillId="0" borderId="16" xfId="0" applyFont="1" applyBorder="1" applyAlignment="1">
      <alignment horizontal="center" vertical="center"/>
    </xf>
    <xf numFmtId="2" fontId="0" fillId="0" borderId="1" xfId="0" applyNumberFormat="1" applyBorder="1" applyAlignment="1">
      <alignment horizontal="center"/>
    </xf>
    <xf numFmtId="0" fontId="5" fillId="0" borderId="0" xfId="0" applyFont="1"/>
    <xf numFmtId="0" fontId="6" fillId="0" borderId="0" xfId="1" applyNumberFormat="1"/>
    <xf numFmtId="2" fontId="0" fillId="0" borderId="12" xfId="0" applyNumberFormat="1" applyBorder="1" applyAlignment="1">
      <alignment horizontal="center"/>
    </xf>
    <xf numFmtId="0" fontId="1" fillId="0" borderId="17" xfId="0" applyFont="1" applyBorder="1" applyAlignment="1">
      <alignment horizontal="center" vertical="center" textRotation="90"/>
    </xf>
    <xf numFmtId="0" fontId="1" fillId="0" borderId="12" xfId="0" applyFont="1" applyBorder="1" applyAlignment="1">
      <alignment horizontal="center" vertical="center" textRotation="90"/>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1" fontId="1" fillId="0" borderId="4" xfId="0" applyNumberFormat="1" applyFont="1" applyBorder="1" applyAlignment="1">
      <alignment horizontal="center"/>
    </xf>
    <xf numFmtId="0" fontId="1" fillId="0" borderId="26" xfId="0" applyFont="1" applyBorder="1" applyAlignment="1">
      <alignment horizontal="center"/>
    </xf>
    <xf numFmtId="0" fontId="1" fillId="0" borderId="18" xfId="0" applyFont="1" applyBorder="1" applyAlignment="1">
      <alignment horizontal="center"/>
    </xf>
    <xf numFmtId="0" fontId="1" fillId="0" borderId="30" xfId="0" applyFont="1" applyBorder="1" applyAlignment="1">
      <alignment horizont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 fillId="0" borderId="21" xfId="0" applyFont="1" applyBorder="1" applyAlignment="1">
      <alignment horizontal="center" vertical="center" textRotation="90"/>
    </xf>
    <xf numFmtId="0" fontId="1" fillId="0" borderId="17" xfId="0" applyFont="1" applyBorder="1" applyAlignment="1">
      <alignment horizontal="center" vertical="center" wrapText="1"/>
    </xf>
    <xf numFmtId="0" fontId="1" fillId="0" borderId="2"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tabSelected="1" zoomScale="85" zoomScaleNormal="85" zoomScalePageLayoutView="40" workbookViewId="0">
      <selection activeCell="E15" sqref="E15"/>
    </sheetView>
  </sheetViews>
  <sheetFormatPr defaultRowHeight="15" x14ac:dyDescent="0.25"/>
  <cols>
    <col min="1" max="1" width="6.42578125" bestFit="1" customWidth="1"/>
    <col min="2" max="2" width="10.42578125" customWidth="1"/>
    <col min="3" max="3" width="6" customWidth="1"/>
    <col min="4" max="4" width="11.85546875" customWidth="1"/>
    <col min="5" max="5" width="11" bestFit="1" customWidth="1"/>
    <col min="6" max="6" width="18.42578125" customWidth="1"/>
    <col min="7" max="7" width="14.28515625" customWidth="1"/>
    <col min="8" max="8" width="18.5703125" customWidth="1"/>
    <col min="9" max="9" width="15" customWidth="1"/>
    <col min="10" max="10" width="16.28515625" customWidth="1"/>
    <col min="11" max="11" width="13.7109375" customWidth="1"/>
    <col min="12" max="12" width="13.140625" customWidth="1"/>
    <col min="13" max="13" width="9.7109375" customWidth="1"/>
    <col min="17" max="17" width="23.42578125" customWidth="1"/>
  </cols>
  <sheetData>
    <row r="1" spans="1:15" ht="15.75" thickBot="1" x14ac:dyDescent="0.3"/>
    <row r="2" spans="1:15" ht="27" thickBot="1" x14ac:dyDescent="0.3">
      <c r="A2" s="41" t="s">
        <v>25</v>
      </c>
      <c r="B2" s="42"/>
      <c r="C2" s="42"/>
      <c r="D2" s="42"/>
      <c r="E2" s="42"/>
      <c r="F2" s="42"/>
      <c r="G2" s="42"/>
      <c r="H2" s="42"/>
      <c r="I2" s="42"/>
      <c r="J2" s="42"/>
      <c r="K2" s="42"/>
      <c r="L2" s="42"/>
      <c r="M2" s="42"/>
      <c r="N2" s="42"/>
      <c r="O2" s="43"/>
    </row>
    <row r="3" spans="1:15" ht="51" customHeight="1" thickBot="1" x14ac:dyDescent="0.3">
      <c r="A3" s="28" t="s">
        <v>32</v>
      </c>
      <c r="B3" s="29"/>
      <c r="C3" s="29"/>
      <c r="D3" s="29"/>
      <c r="E3" s="29"/>
      <c r="F3" s="29"/>
      <c r="G3" s="29"/>
      <c r="H3" s="29"/>
      <c r="I3" s="29"/>
      <c r="J3" s="29"/>
      <c r="K3" s="29"/>
      <c r="L3" s="29"/>
      <c r="M3" s="29"/>
      <c r="N3" s="29"/>
      <c r="O3" s="30"/>
    </row>
    <row r="4" spans="1:15" ht="30.75" customHeight="1" thickBot="1" x14ac:dyDescent="0.3">
      <c r="A4" s="28" t="s">
        <v>23</v>
      </c>
      <c r="B4" s="29"/>
      <c r="C4" s="29"/>
      <c r="D4" s="29"/>
      <c r="E4" s="29"/>
      <c r="F4" s="29"/>
      <c r="G4" s="29"/>
      <c r="H4" s="29"/>
      <c r="I4" s="29"/>
      <c r="J4" s="29"/>
      <c r="K4" s="29"/>
      <c r="L4" s="29"/>
      <c r="M4" s="29"/>
      <c r="N4" s="29"/>
      <c r="O4" s="30"/>
    </row>
    <row r="5" spans="1:15" ht="24" thickBot="1" x14ac:dyDescent="0.3">
      <c r="A5" s="44" t="s">
        <v>6</v>
      </c>
      <c r="B5" s="45"/>
      <c r="C5" s="45"/>
      <c r="D5" s="45"/>
      <c r="E5" s="45"/>
      <c r="F5" s="45"/>
      <c r="G5" s="45"/>
      <c r="H5" s="45"/>
      <c r="I5" s="45"/>
      <c r="J5" s="45"/>
      <c r="K5" s="45"/>
      <c r="L5" s="45"/>
      <c r="M5" s="45"/>
      <c r="N5" s="45"/>
      <c r="O5" s="46"/>
    </row>
    <row r="6" spans="1:15" x14ac:dyDescent="0.25">
      <c r="A6" s="47" t="s">
        <v>0</v>
      </c>
      <c r="B6" s="33" t="s">
        <v>1</v>
      </c>
      <c r="C6" s="33" t="s">
        <v>2</v>
      </c>
      <c r="D6" s="33" t="s">
        <v>3</v>
      </c>
      <c r="E6" s="31" t="s">
        <v>11</v>
      </c>
      <c r="F6" s="31" t="s">
        <v>12</v>
      </c>
      <c r="G6" s="31" t="s">
        <v>13</v>
      </c>
      <c r="H6" s="31" t="s">
        <v>14</v>
      </c>
      <c r="I6" s="35" t="s">
        <v>15</v>
      </c>
      <c r="J6" s="35" t="s">
        <v>18</v>
      </c>
      <c r="K6" s="31" t="s">
        <v>16</v>
      </c>
      <c r="L6" s="31" t="s">
        <v>17</v>
      </c>
      <c r="M6" s="31" t="s">
        <v>19</v>
      </c>
      <c r="N6" s="33" t="s">
        <v>20</v>
      </c>
      <c r="O6" s="34"/>
    </row>
    <row r="7" spans="1:15" ht="45" customHeight="1" thickBot="1" x14ac:dyDescent="0.3">
      <c r="A7" s="48"/>
      <c r="B7" s="49"/>
      <c r="C7" s="49"/>
      <c r="D7" s="49"/>
      <c r="E7" s="32"/>
      <c r="F7" s="32"/>
      <c r="G7" s="32"/>
      <c r="H7" s="32"/>
      <c r="I7" s="36"/>
      <c r="J7" s="36"/>
      <c r="K7" s="32"/>
      <c r="L7" s="32"/>
      <c r="M7" s="32"/>
      <c r="N7" s="15" t="s">
        <v>4</v>
      </c>
      <c r="O7" s="21" t="s">
        <v>5</v>
      </c>
    </row>
    <row r="8" spans="1:15" x14ac:dyDescent="0.25">
      <c r="A8" s="11">
        <v>1</v>
      </c>
      <c r="B8" s="26" t="s">
        <v>21</v>
      </c>
      <c r="C8" s="12">
        <v>1</v>
      </c>
      <c r="D8" s="12" t="s">
        <v>7</v>
      </c>
      <c r="E8" s="12">
        <v>101</v>
      </c>
      <c r="F8" s="12">
        <v>184.42</v>
      </c>
      <c r="G8" s="13">
        <f>5.53+7.38</f>
        <v>12.91</v>
      </c>
      <c r="H8" s="13">
        <v>5.04</v>
      </c>
      <c r="I8" s="13">
        <f>J8-(F8+G8+H8)</f>
        <v>12.048431809736201</v>
      </c>
      <c r="J8" s="25">
        <f t="shared" ref="J8:J15" si="0">2308/10.764</f>
        <v>214.41843180973618</v>
      </c>
      <c r="K8" s="13">
        <f>L8-J8</f>
        <v>22.203641768859143</v>
      </c>
      <c r="L8" s="25">
        <f t="shared" ref="L8:L15" si="1">2547/10.764</f>
        <v>236.62207357859532</v>
      </c>
      <c r="M8" s="13">
        <v>79.599999999999994</v>
      </c>
      <c r="N8" s="12">
        <v>1</v>
      </c>
      <c r="O8" s="14">
        <v>1</v>
      </c>
    </row>
    <row r="9" spans="1:15" x14ac:dyDescent="0.25">
      <c r="A9" s="11">
        <v>2</v>
      </c>
      <c r="B9" s="26"/>
      <c r="C9" s="12">
        <v>1</v>
      </c>
      <c r="D9" s="1" t="s">
        <v>7</v>
      </c>
      <c r="E9" s="1">
        <v>102</v>
      </c>
      <c r="F9" s="2">
        <v>184.5</v>
      </c>
      <c r="G9" s="2">
        <f>7.38+5.53</f>
        <v>12.91</v>
      </c>
      <c r="H9" s="2">
        <v>4.96</v>
      </c>
      <c r="I9" s="13">
        <f t="shared" ref="I9" si="2">J9-(F9+G9+H9)</f>
        <v>12.048431809736172</v>
      </c>
      <c r="J9" s="22">
        <f t="shared" si="0"/>
        <v>214.41843180973618</v>
      </c>
      <c r="K9" s="2">
        <f t="shared" ref="K9" si="3">L9-J9</f>
        <v>22.203641768859143</v>
      </c>
      <c r="L9" s="22">
        <f t="shared" si="1"/>
        <v>236.62207357859532</v>
      </c>
      <c r="M9" s="13">
        <v>79.599999999999994</v>
      </c>
      <c r="N9" s="1">
        <v>1</v>
      </c>
      <c r="O9" s="14">
        <v>1</v>
      </c>
    </row>
    <row r="10" spans="1:15" x14ac:dyDescent="0.25">
      <c r="A10" s="11">
        <v>3</v>
      </c>
      <c r="B10" s="26"/>
      <c r="C10" s="12">
        <v>2</v>
      </c>
      <c r="D10" s="12" t="s">
        <v>7</v>
      </c>
      <c r="E10" s="12">
        <v>201</v>
      </c>
      <c r="F10" s="12">
        <v>184.42</v>
      </c>
      <c r="G10" s="13">
        <f>5.53+7.38</f>
        <v>12.91</v>
      </c>
      <c r="H10" s="13">
        <v>5.04</v>
      </c>
      <c r="I10" s="13">
        <f>J10-(F10+G10+H10)</f>
        <v>12.048431809736201</v>
      </c>
      <c r="J10" s="22">
        <f t="shared" si="0"/>
        <v>214.41843180973618</v>
      </c>
      <c r="K10" s="2">
        <f>L10-J10</f>
        <v>22.203641768859143</v>
      </c>
      <c r="L10" s="22">
        <f t="shared" si="1"/>
        <v>236.62207357859532</v>
      </c>
      <c r="M10" s="13">
        <v>79.599999999999994</v>
      </c>
      <c r="N10" s="12">
        <v>1</v>
      </c>
      <c r="O10" s="14">
        <v>1</v>
      </c>
    </row>
    <row r="11" spans="1:15" x14ac:dyDescent="0.25">
      <c r="A11" s="11">
        <v>4</v>
      </c>
      <c r="B11" s="26"/>
      <c r="C11" s="12">
        <v>2</v>
      </c>
      <c r="D11" s="1" t="s">
        <v>7</v>
      </c>
      <c r="E11" s="1">
        <v>202</v>
      </c>
      <c r="F11" s="2">
        <v>184.5</v>
      </c>
      <c r="G11" s="2">
        <f>7.38+5.53</f>
        <v>12.91</v>
      </c>
      <c r="H11" s="2">
        <v>4.96</v>
      </c>
      <c r="I11" s="13">
        <f t="shared" ref="I11" si="4">J11-(F11+G11+H11)</f>
        <v>12.048431809736172</v>
      </c>
      <c r="J11" s="22">
        <f t="shared" si="0"/>
        <v>214.41843180973618</v>
      </c>
      <c r="K11" s="2">
        <f t="shared" ref="K11" si="5">L11-J11</f>
        <v>22.203641768859143</v>
      </c>
      <c r="L11" s="22">
        <f t="shared" si="1"/>
        <v>236.62207357859532</v>
      </c>
      <c r="M11" s="13">
        <v>79.599999999999994</v>
      </c>
      <c r="N11" s="1">
        <v>1</v>
      </c>
      <c r="O11" s="14">
        <v>1</v>
      </c>
    </row>
    <row r="12" spans="1:15" x14ac:dyDescent="0.25">
      <c r="A12" s="11">
        <v>5</v>
      </c>
      <c r="B12" s="26"/>
      <c r="C12" s="12">
        <v>3</v>
      </c>
      <c r="D12" s="12" t="s">
        <v>7</v>
      </c>
      <c r="E12" s="12">
        <v>301</v>
      </c>
      <c r="F12" s="12">
        <v>184.42</v>
      </c>
      <c r="G12" s="13">
        <f>5.53+7.38</f>
        <v>12.91</v>
      </c>
      <c r="H12" s="13">
        <v>5.04</v>
      </c>
      <c r="I12" s="13">
        <f>J12-(F12+G12+H12)</f>
        <v>12.048431809736201</v>
      </c>
      <c r="J12" s="22">
        <f t="shared" si="0"/>
        <v>214.41843180973618</v>
      </c>
      <c r="K12" s="2">
        <f>L12-J12</f>
        <v>22.203641768859143</v>
      </c>
      <c r="L12" s="22">
        <f t="shared" si="1"/>
        <v>236.62207357859532</v>
      </c>
      <c r="M12" s="13">
        <v>79.599999999999994</v>
      </c>
      <c r="N12" s="12">
        <v>1</v>
      </c>
      <c r="O12" s="14">
        <v>1</v>
      </c>
    </row>
    <row r="13" spans="1:15" x14ac:dyDescent="0.25">
      <c r="A13" s="11">
        <v>6</v>
      </c>
      <c r="B13" s="26"/>
      <c r="C13" s="12">
        <v>3</v>
      </c>
      <c r="D13" s="1" t="s">
        <v>7</v>
      </c>
      <c r="E13" s="1">
        <v>302</v>
      </c>
      <c r="F13" s="2">
        <v>184.5</v>
      </c>
      <c r="G13" s="2">
        <f>7.38+5.53</f>
        <v>12.91</v>
      </c>
      <c r="H13" s="2">
        <v>4.96</v>
      </c>
      <c r="I13" s="13">
        <f t="shared" ref="I13" si="6">J13-(F13+G13+H13)</f>
        <v>12.048431809736172</v>
      </c>
      <c r="J13" s="22">
        <f t="shared" si="0"/>
        <v>214.41843180973618</v>
      </c>
      <c r="K13" s="2">
        <f t="shared" ref="K13" si="7">L13-J13</f>
        <v>22.203641768859143</v>
      </c>
      <c r="L13" s="22">
        <f t="shared" si="1"/>
        <v>236.62207357859532</v>
      </c>
      <c r="M13" s="13">
        <v>79.599999999999994</v>
      </c>
      <c r="N13" s="1">
        <v>1</v>
      </c>
      <c r="O13" s="14">
        <v>1</v>
      </c>
    </row>
    <row r="14" spans="1:15" x14ac:dyDescent="0.25">
      <c r="A14" s="11">
        <v>7</v>
      </c>
      <c r="B14" s="26"/>
      <c r="C14" s="12">
        <v>4</v>
      </c>
      <c r="D14" s="12" t="s">
        <v>7</v>
      </c>
      <c r="E14" s="12">
        <v>401</v>
      </c>
      <c r="F14" s="12">
        <v>184.42</v>
      </c>
      <c r="G14" s="13">
        <f>5.53+7.38</f>
        <v>12.91</v>
      </c>
      <c r="H14" s="13">
        <v>5.04</v>
      </c>
      <c r="I14" s="13">
        <f>J14-(F14+G14+H14)</f>
        <v>12.048431809736201</v>
      </c>
      <c r="J14" s="22">
        <f t="shared" si="0"/>
        <v>214.41843180973618</v>
      </c>
      <c r="K14" s="2">
        <f>L14-J14</f>
        <v>22.203641768859143</v>
      </c>
      <c r="L14" s="22">
        <f t="shared" si="1"/>
        <v>236.62207357859532</v>
      </c>
      <c r="M14" s="13">
        <v>79.599999999999994</v>
      </c>
      <c r="N14" s="12">
        <v>1</v>
      </c>
      <c r="O14" s="14">
        <v>1</v>
      </c>
    </row>
    <row r="15" spans="1:15" x14ac:dyDescent="0.25">
      <c r="A15" s="11">
        <v>8</v>
      </c>
      <c r="B15" s="26"/>
      <c r="C15" s="12">
        <v>4</v>
      </c>
      <c r="D15" s="1" t="s">
        <v>7</v>
      </c>
      <c r="E15" s="1">
        <v>402</v>
      </c>
      <c r="F15" s="2">
        <v>184.5</v>
      </c>
      <c r="G15" s="2">
        <f>7.38+5.53</f>
        <v>12.91</v>
      </c>
      <c r="H15" s="2">
        <v>4.96</v>
      </c>
      <c r="I15" s="13">
        <f t="shared" ref="I15" si="8">J15-(F15+G15+H15)</f>
        <v>12.048431809736172</v>
      </c>
      <c r="J15" s="22">
        <f t="shared" si="0"/>
        <v>214.41843180973618</v>
      </c>
      <c r="K15" s="2">
        <f t="shared" ref="K15" si="9">L15-J15</f>
        <v>22.203641768859143</v>
      </c>
      <c r="L15" s="22">
        <f t="shared" si="1"/>
        <v>236.62207357859532</v>
      </c>
      <c r="M15" s="13">
        <v>79.599999999999994</v>
      </c>
      <c r="N15" s="1">
        <v>1</v>
      </c>
      <c r="O15" s="14">
        <v>1</v>
      </c>
    </row>
    <row r="16" spans="1:15" x14ac:dyDescent="0.25">
      <c r="A16" s="11">
        <v>9</v>
      </c>
      <c r="B16" s="27"/>
      <c r="C16" s="1">
        <v>5</v>
      </c>
      <c r="D16" s="1" t="s">
        <v>7</v>
      </c>
      <c r="E16" s="1">
        <v>501</v>
      </c>
      <c r="F16" s="1">
        <v>250.52</v>
      </c>
      <c r="G16" s="2">
        <f>7.48+7.57+7.48</f>
        <v>22.53</v>
      </c>
      <c r="H16" s="2">
        <f>5.38+61.89+61.89</f>
        <v>129.16</v>
      </c>
      <c r="I16" s="13">
        <f t="shared" ref="I16" si="10">J16-(F16+G16+H16)</f>
        <v>26.626863619472317</v>
      </c>
      <c r="J16" s="22">
        <f>4616/10.764</f>
        <v>428.83686361947235</v>
      </c>
      <c r="K16" s="2">
        <v>44.4</v>
      </c>
      <c r="L16" s="22">
        <f>5094/10.764</f>
        <v>473.24414715719064</v>
      </c>
      <c r="M16" s="13">
        <f>M15*2</f>
        <v>159.19999999999999</v>
      </c>
      <c r="N16" s="1">
        <v>1</v>
      </c>
      <c r="O16" s="9">
        <v>2</v>
      </c>
    </row>
    <row r="17" spans="1:15" ht="15.75" thickBot="1" x14ac:dyDescent="0.3">
      <c r="A17" s="8"/>
      <c r="E17" s="3"/>
      <c r="F17" s="4"/>
      <c r="G17" s="4"/>
      <c r="H17" s="4"/>
      <c r="I17" s="4"/>
      <c r="J17" s="13"/>
      <c r="K17" s="50" t="s">
        <v>8</v>
      </c>
      <c r="L17" s="51"/>
      <c r="M17" s="52"/>
      <c r="N17" s="3">
        <v>0</v>
      </c>
      <c r="O17" s="10">
        <v>2</v>
      </c>
    </row>
    <row r="18" spans="1:15" ht="15.75" thickBot="1" x14ac:dyDescent="0.3">
      <c r="A18" s="5"/>
      <c r="B18" s="6" t="s">
        <v>9</v>
      </c>
      <c r="C18" s="6"/>
      <c r="D18" s="6"/>
      <c r="E18" s="6"/>
      <c r="F18" s="7">
        <f t="shared" ref="F18:O18" si="11">SUM(F8:F17)</f>
        <v>1726.1999999999998</v>
      </c>
      <c r="G18" s="7">
        <f t="shared" si="11"/>
        <v>125.80999999999999</v>
      </c>
      <c r="H18" s="7">
        <f t="shared" si="11"/>
        <v>169.16</v>
      </c>
      <c r="I18" s="7">
        <f t="shared" si="11"/>
        <v>123.01431809736181</v>
      </c>
      <c r="J18" s="7">
        <v>2144.1999999999998</v>
      </c>
      <c r="K18" s="7">
        <v>222</v>
      </c>
      <c r="L18" s="16">
        <f>SUM(L8:L17)</f>
        <v>2366.2207357859534</v>
      </c>
      <c r="M18" s="16">
        <f>SUM(M8:M17)</f>
        <v>796</v>
      </c>
      <c r="N18" s="17">
        <f>SUM(N8:N17)</f>
        <v>9</v>
      </c>
      <c r="O18" s="18">
        <f t="shared" si="11"/>
        <v>12</v>
      </c>
    </row>
    <row r="19" spans="1:15" ht="15.75" thickBot="1" x14ac:dyDescent="0.3">
      <c r="A19" s="19"/>
      <c r="B19" s="20"/>
      <c r="C19" s="20"/>
      <c r="D19" s="20"/>
      <c r="E19" s="20"/>
      <c r="F19" s="20"/>
      <c r="G19" s="20"/>
      <c r="H19" s="20"/>
      <c r="I19" s="20"/>
      <c r="J19" s="20"/>
      <c r="K19" s="20"/>
      <c r="L19" s="39" t="s">
        <v>10</v>
      </c>
      <c r="M19" s="40"/>
      <c r="N19" s="37">
        <f>N18+O18</f>
        <v>21</v>
      </c>
      <c r="O19" s="38"/>
    </row>
    <row r="20" spans="1:15" x14ac:dyDescent="0.25">
      <c r="L20" s="23">
        <f>796/2219.25</f>
        <v>0.35867973414441817</v>
      </c>
    </row>
    <row r="21" spans="1:15" x14ac:dyDescent="0.25">
      <c r="M21" s="23">
        <f>796/L18</f>
        <v>0.3364014134275618</v>
      </c>
    </row>
    <row r="22" spans="1:15" x14ac:dyDescent="0.25">
      <c r="A22" s="24" t="s">
        <v>24</v>
      </c>
      <c r="B22" t="s">
        <v>26</v>
      </c>
    </row>
    <row r="23" spans="1:15" x14ac:dyDescent="0.25">
      <c r="B23" t="s">
        <v>27</v>
      </c>
    </row>
    <row r="24" spans="1:15" x14ac:dyDescent="0.25">
      <c r="B24" t="s">
        <v>28</v>
      </c>
    </row>
    <row r="25" spans="1:15" x14ac:dyDescent="0.25">
      <c r="B25" t="s">
        <v>29</v>
      </c>
    </row>
    <row r="26" spans="1:15" x14ac:dyDescent="0.25">
      <c r="B26" t="s">
        <v>30</v>
      </c>
    </row>
    <row r="27" spans="1:15" x14ac:dyDescent="0.25">
      <c r="B27" t="s">
        <v>31</v>
      </c>
    </row>
  </sheetData>
  <mergeCells count="22">
    <mergeCell ref="N19:O19"/>
    <mergeCell ref="L19:M19"/>
    <mergeCell ref="A3:O3"/>
    <mergeCell ref="A2:O2"/>
    <mergeCell ref="A5:O5"/>
    <mergeCell ref="A6:A7"/>
    <mergeCell ref="B6:B7"/>
    <mergeCell ref="C6:C7"/>
    <mergeCell ref="D6:D7"/>
    <mergeCell ref="E6:E7"/>
    <mergeCell ref="F6:F7"/>
    <mergeCell ref="G6:G7"/>
    <mergeCell ref="H6:H7"/>
    <mergeCell ref="K6:K7"/>
    <mergeCell ref="L6:L7"/>
    <mergeCell ref="K17:M17"/>
    <mergeCell ref="B8:B16"/>
    <mergeCell ref="A4:O4"/>
    <mergeCell ref="M6:M7"/>
    <mergeCell ref="N6:O6"/>
    <mergeCell ref="I6:I7"/>
    <mergeCell ref="J6:J7"/>
  </mergeCells>
  <pageMargins left="1" right="1" top="1" bottom="1" header="0.5" footer="0.5"/>
  <pageSetup paperSize="8" orientation="landscape" r:id="rId1"/>
  <ignoredErrors>
    <ignoredError sqref="G9:G1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H23" sqref="H23"/>
    </sheetView>
  </sheetViews>
  <sheetFormatPr defaultRowHeight="15" x14ac:dyDescent="0.25"/>
  <cols>
    <col min="1" max="1" width="6.42578125" bestFit="1" customWidth="1"/>
    <col min="2" max="2" width="10.42578125" customWidth="1"/>
    <col min="3" max="3" width="6" customWidth="1"/>
    <col min="4" max="4" width="11.85546875" customWidth="1"/>
    <col min="5" max="5" width="11" bestFit="1" customWidth="1"/>
    <col min="6" max="6" width="18.42578125" customWidth="1"/>
    <col min="7" max="7" width="14.28515625" customWidth="1"/>
    <col min="8" max="8" width="18.5703125" customWidth="1"/>
    <col min="9" max="9" width="15" customWidth="1"/>
    <col min="10" max="10" width="16.28515625" customWidth="1"/>
    <col min="11" max="11" width="13.7109375" customWidth="1"/>
    <col min="12" max="12" width="13.140625" customWidth="1"/>
    <col min="13" max="13" width="9.7109375" customWidth="1"/>
    <col min="17" max="17" width="23.42578125" customWidth="1"/>
  </cols>
  <sheetData>
    <row r="1" spans="1:15" ht="15.75" thickBot="1" x14ac:dyDescent="0.3"/>
    <row r="2" spans="1:15" ht="27" thickBot="1" x14ac:dyDescent="0.3">
      <c r="A2" s="41" t="s">
        <v>25</v>
      </c>
      <c r="B2" s="42"/>
      <c r="C2" s="42"/>
      <c r="D2" s="42"/>
      <c r="E2" s="42"/>
      <c r="F2" s="42"/>
      <c r="G2" s="42"/>
      <c r="H2" s="42"/>
      <c r="I2" s="42"/>
      <c r="J2" s="42"/>
      <c r="K2" s="42"/>
      <c r="L2" s="42"/>
      <c r="M2" s="42"/>
      <c r="N2" s="42"/>
      <c r="O2" s="43"/>
    </row>
    <row r="3" spans="1:15" ht="51" customHeight="1" thickBot="1" x14ac:dyDescent="0.3">
      <c r="A3" s="28" t="s">
        <v>22</v>
      </c>
      <c r="B3" s="29"/>
      <c r="C3" s="29"/>
      <c r="D3" s="29"/>
      <c r="E3" s="29"/>
      <c r="F3" s="29"/>
      <c r="G3" s="29"/>
      <c r="H3" s="29"/>
      <c r="I3" s="29"/>
      <c r="J3" s="29"/>
      <c r="K3" s="29"/>
      <c r="L3" s="29"/>
      <c r="M3" s="29"/>
      <c r="N3" s="29"/>
      <c r="O3" s="30"/>
    </row>
    <row r="4" spans="1:15" ht="30.75" customHeight="1" thickBot="1" x14ac:dyDescent="0.3">
      <c r="A4" s="28" t="s">
        <v>23</v>
      </c>
      <c r="B4" s="29"/>
      <c r="C4" s="29"/>
      <c r="D4" s="29"/>
      <c r="E4" s="29"/>
      <c r="F4" s="29"/>
      <c r="G4" s="29"/>
      <c r="H4" s="29"/>
      <c r="I4" s="29"/>
      <c r="J4" s="29"/>
      <c r="K4" s="29"/>
      <c r="L4" s="29"/>
      <c r="M4" s="29"/>
      <c r="N4" s="29"/>
      <c r="O4" s="30"/>
    </row>
    <row r="5" spans="1:15" ht="24" thickBot="1" x14ac:dyDescent="0.3">
      <c r="A5" s="44" t="s">
        <v>6</v>
      </c>
      <c r="B5" s="45"/>
      <c r="C5" s="45"/>
      <c r="D5" s="45"/>
      <c r="E5" s="45"/>
      <c r="F5" s="45"/>
      <c r="G5" s="45"/>
      <c r="H5" s="45"/>
      <c r="I5" s="45"/>
      <c r="J5" s="45"/>
      <c r="K5" s="45"/>
      <c r="L5" s="45"/>
      <c r="M5" s="45"/>
      <c r="N5" s="45"/>
      <c r="O5" s="46"/>
    </row>
    <row r="6" spans="1:15" x14ac:dyDescent="0.25">
      <c r="A6" s="47" t="s">
        <v>0</v>
      </c>
      <c r="B6" s="33" t="s">
        <v>1</v>
      </c>
      <c r="C6" s="33" t="s">
        <v>2</v>
      </c>
      <c r="D6" s="33" t="s">
        <v>3</v>
      </c>
      <c r="E6" s="31" t="s">
        <v>11</v>
      </c>
      <c r="F6" s="31" t="s">
        <v>12</v>
      </c>
      <c r="G6" s="31" t="s">
        <v>13</v>
      </c>
      <c r="H6" s="31" t="s">
        <v>14</v>
      </c>
      <c r="I6" s="35" t="s">
        <v>15</v>
      </c>
      <c r="J6" s="35" t="s">
        <v>18</v>
      </c>
      <c r="K6" s="31" t="s">
        <v>16</v>
      </c>
      <c r="L6" s="31" t="s">
        <v>17</v>
      </c>
      <c r="M6" s="31" t="s">
        <v>19</v>
      </c>
      <c r="N6" s="33" t="s">
        <v>20</v>
      </c>
      <c r="O6" s="34"/>
    </row>
    <row r="7" spans="1:15" ht="45" customHeight="1" thickBot="1" x14ac:dyDescent="0.3">
      <c r="A7" s="48"/>
      <c r="B7" s="49"/>
      <c r="C7" s="49"/>
      <c r="D7" s="49"/>
      <c r="E7" s="32"/>
      <c r="F7" s="32"/>
      <c r="G7" s="32"/>
      <c r="H7" s="32"/>
      <c r="I7" s="36"/>
      <c r="J7" s="54"/>
      <c r="K7" s="55"/>
      <c r="L7" s="55"/>
      <c r="M7" s="32"/>
      <c r="N7" s="15" t="s">
        <v>4</v>
      </c>
      <c r="O7" s="21" t="s">
        <v>5</v>
      </c>
    </row>
    <row r="8" spans="1:15" x14ac:dyDescent="0.25">
      <c r="A8" s="11">
        <v>1</v>
      </c>
      <c r="B8" s="53" t="s">
        <v>21</v>
      </c>
      <c r="C8" s="12">
        <v>1</v>
      </c>
      <c r="D8" s="12" t="s">
        <v>7</v>
      </c>
      <c r="E8" s="12">
        <v>101</v>
      </c>
      <c r="F8" s="12">
        <v>184.42</v>
      </c>
      <c r="G8" s="13">
        <f>5.53+7.38</f>
        <v>12.91</v>
      </c>
      <c r="H8" s="13">
        <v>5.04</v>
      </c>
      <c r="I8" s="13">
        <f>J8-(F8+G8+H8)</f>
        <v>12.048431809736201</v>
      </c>
      <c r="J8" s="22">
        <f t="shared" ref="J8:J15" si="0">2308/10.764</f>
        <v>214.41843180973618</v>
      </c>
      <c r="K8" s="2">
        <f>L8-J8</f>
        <v>22.203641768859143</v>
      </c>
      <c r="L8" s="22">
        <f t="shared" ref="L8:L15" si="1">2547/10.764</f>
        <v>236.62207357859532</v>
      </c>
      <c r="M8" s="13">
        <v>79.61</v>
      </c>
      <c r="N8" s="12">
        <v>1</v>
      </c>
      <c r="O8" s="14">
        <v>1</v>
      </c>
    </row>
    <row r="9" spans="1:15" x14ac:dyDescent="0.25">
      <c r="A9" s="11">
        <v>2</v>
      </c>
      <c r="B9" s="26"/>
      <c r="C9" s="12">
        <v>1</v>
      </c>
      <c r="D9" s="1" t="s">
        <v>7</v>
      </c>
      <c r="E9" s="1">
        <v>102</v>
      </c>
      <c r="F9" s="2">
        <v>184.5</v>
      </c>
      <c r="G9" s="2">
        <f>7.38+5.53</f>
        <v>12.91</v>
      </c>
      <c r="H9" s="2">
        <v>4.96</v>
      </c>
      <c r="I9" s="13">
        <f t="shared" ref="I9" si="2">J9-(F9+G9+H9)</f>
        <v>12.048431809736172</v>
      </c>
      <c r="J9" s="22">
        <f t="shared" si="0"/>
        <v>214.41843180973618</v>
      </c>
      <c r="K9" s="2">
        <f t="shared" ref="K9:K16" si="3">L9-J9</f>
        <v>22.203641768859143</v>
      </c>
      <c r="L9" s="22">
        <f t="shared" si="1"/>
        <v>236.62207357859532</v>
      </c>
      <c r="M9" s="13">
        <v>79.61</v>
      </c>
      <c r="N9" s="1">
        <v>1</v>
      </c>
      <c r="O9" s="14">
        <v>1</v>
      </c>
    </row>
    <row r="10" spans="1:15" x14ac:dyDescent="0.25">
      <c r="A10" s="11">
        <v>3</v>
      </c>
      <c r="B10" s="26"/>
      <c r="C10" s="12">
        <v>2</v>
      </c>
      <c r="D10" s="12" t="s">
        <v>7</v>
      </c>
      <c r="E10" s="12">
        <v>201</v>
      </c>
      <c r="F10" s="12">
        <v>184.42</v>
      </c>
      <c r="G10" s="13">
        <f>5.53+7.38</f>
        <v>12.91</v>
      </c>
      <c r="H10" s="13">
        <v>5.04</v>
      </c>
      <c r="I10" s="13">
        <f>J10-(F10+G10+H10)</f>
        <v>12.048431809736201</v>
      </c>
      <c r="J10" s="22">
        <f t="shared" si="0"/>
        <v>214.41843180973618</v>
      </c>
      <c r="K10" s="2">
        <f>L10-J10</f>
        <v>22.203641768859143</v>
      </c>
      <c r="L10" s="22">
        <f t="shared" si="1"/>
        <v>236.62207357859532</v>
      </c>
      <c r="M10" s="13">
        <v>79.61</v>
      </c>
      <c r="N10" s="12">
        <v>1</v>
      </c>
      <c r="O10" s="14">
        <v>1</v>
      </c>
    </row>
    <row r="11" spans="1:15" x14ac:dyDescent="0.25">
      <c r="A11" s="11">
        <v>4</v>
      </c>
      <c r="B11" s="26"/>
      <c r="C11" s="12">
        <v>2</v>
      </c>
      <c r="D11" s="1" t="s">
        <v>7</v>
      </c>
      <c r="E11" s="1">
        <v>202</v>
      </c>
      <c r="F11" s="2">
        <v>184.5</v>
      </c>
      <c r="G11" s="2">
        <f>7.38+5.53</f>
        <v>12.91</v>
      </c>
      <c r="H11" s="2">
        <v>4.96</v>
      </c>
      <c r="I11" s="13">
        <f t="shared" ref="I11" si="4">J11-(F11+G11+H11)</f>
        <v>12.048431809736172</v>
      </c>
      <c r="J11" s="22">
        <f t="shared" si="0"/>
        <v>214.41843180973618</v>
      </c>
      <c r="K11" s="2">
        <f t="shared" ref="K11" si="5">L11-J11</f>
        <v>22.203641768859143</v>
      </c>
      <c r="L11" s="22">
        <f t="shared" si="1"/>
        <v>236.62207357859532</v>
      </c>
      <c r="M11" s="13">
        <v>79.61</v>
      </c>
      <c r="N11" s="1">
        <v>1</v>
      </c>
      <c r="O11" s="14">
        <v>1</v>
      </c>
    </row>
    <row r="12" spans="1:15" x14ac:dyDescent="0.25">
      <c r="A12" s="11">
        <v>5</v>
      </c>
      <c r="B12" s="26"/>
      <c r="C12" s="12">
        <v>3</v>
      </c>
      <c r="D12" s="12" t="s">
        <v>7</v>
      </c>
      <c r="E12" s="12">
        <v>301</v>
      </c>
      <c r="F12" s="12">
        <v>184.42</v>
      </c>
      <c r="G12" s="13">
        <f>5.53+7.38</f>
        <v>12.91</v>
      </c>
      <c r="H12" s="13">
        <v>5.04</v>
      </c>
      <c r="I12" s="13">
        <f>J12-(F12+G12+H12)</f>
        <v>12.048431809736201</v>
      </c>
      <c r="J12" s="22">
        <f t="shared" si="0"/>
        <v>214.41843180973618</v>
      </c>
      <c r="K12" s="2">
        <f>L12-J12</f>
        <v>22.203641768859143</v>
      </c>
      <c r="L12" s="22">
        <f t="shared" si="1"/>
        <v>236.62207357859532</v>
      </c>
      <c r="M12" s="13">
        <v>79.61</v>
      </c>
      <c r="N12" s="12">
        <v>1</v>
      </c>
      <c r="O12" s="14">
        <v>1</v>
      </c>
    </row>
    <row r="13" spans="1:15" x14ac:dyDescent="0.25">
      <c r="A13" s="11">
        <v>6</v>
      </c>
      <c r="B13" s="26"/>
      <c r="C13" s="12">
        <v>3</v>
      </c>
      <c r="D13" s="1" t="s">
        <v>7</v>
      </c>
      <c r="E13" s="1">
        <v>302</v>
      </c>
      <c r="F13" s="2">
        <v>184.5</v>
      </c>
      <c r="G13" s="2">
        <f>7.38+5.53</f>
        <v>12.91</v>
      </c>
      <c r="H13" s="2">
        <v>4.96</v>
      </c>
      <c r="I13" s="13">
        <f t="shared" ref="I13" si="6">J13-(F13+G13+H13)</f>
        <v>12.048431809736172</v>
      </c>
      <c r="J13" s="22">
        <f t="shared" si="0"/>
        <v>214.41843180973618</v>
      </c>
      <c r="K13" s="2">
        <f t="shared" ref="K13" si="7">L13-J13</f>
        <v>22.203641768859143</v>
      </c>
      <c r="L13" s="22">
        <f t="shared" si="1"/>
        <v>236.62207357859532</v>
      </c>
      <c r="M13" s="13">
        <v>79.61</v>
      </c>
      <c r="N13" s="1">
        <v>1</v>
      </c>
      <c r="O13" s="14">
        <v>1</v>
      </c>
    </row>
    <row r="14" spans="1:15" x14ac:dyDescent="0.25">
      <c r="A14" s="11">
        <v>7</v>
      </c>
      <c r="B14" s="26"/>
      <c r="C14" s="12">
        <v>4</v>
      </c>
      <c r="D14" s="12" t="s">
        <v>7</v>
      </c>
      <c r="E14" s="12">
        <v>401</v>
      </c>
      <c r="F14" s="12">
        <v>184.42</v>
      </c>
      <c r="G14" s="13">
        <f>5.53+7.38</f>
        <v>12.91</v>
      </c>
      <c r="H14" s="13">
        <v>5.04</v>
      </c>
      <c r="I14" s="13">
        <f>J14-(F14+G14+H14)</f>
        <v>12.048431809736201</v>
      </c>
      <c r="J14" s="22">
        <f t="shared" si="0"/>
        <v>214.41843180973618</v>
      </c>
      <c r="K14" s="2">
        <f>L14-J14</f>
        <v>22.203641768859143</v>
      </c>
      <c r="L14" s="22">
        <f t="shared" si="1"/>
        <v>236.62207357859532</v>
      </c>
      <c r="M14" s="13">
        <v>79.61</v>
      </c>
      <c r="N14" s="12">
        <v>1</v>
      </c>
      <c r="O14" s="14">
        <v>1</v>
      </c>
    </row>
    <row r="15" spans="1:15" x14ac:dyDescent="0.25">
      <c r="A15" s="11">
        <v>8</v>
      </c>
      <c r="B15" s="26"/>
      <c r="C15" s="12">
        <v>4</v>
      </c>
      <c r="D15" s="1" t="s">
        <v>7</v>
      </c>
      <c r="E15" s="1">
        <v>402</v>
      </c>
      <c r="F15" s="2">
        <v>184.5</v>
      </c>
      <c r="G15" s="2">
        <f>7.38+5.53</f>
        <v>12.91</v>
      </c>
      <c r="H15" s="2">
        <v>4.96</v>
      </c>
      <c r="I15" s="13">
        <f t="shared" ref="I15:I16" si="8">J15-(F15+G15+H15)</f>
        <v>12.048431809736172</v>
      </c>
      <c r="J15" s="22">
        <f t="shared" si="0"/>
        <v>214.41843180973618</v>
      </c>
      <c r="K15" s="2">
        <f t="shared" ref="K15" si="9">L15-J15</f>
        <v>22.203641768859143</v>
      </c>
      <c r="L15" s="22">
        <f t="shared" si="1"/>
        <v>236.62207357859532</v>
      </c>
      <c r="M15" s="13">
        <v>79.61</v>
      </c>
      <c r="N15" s="1">
        <v>1</v>
      </c>
      <c r="O15" s="14">
        <v>1</v>
      </c>
    </row>
    <row r="16" spans="1:15" x14ac:dyDescent="0.25">
      <c r="A16" s="11">
        <v>9</v>
      </c>
      <c r="B16" s="27"/>
      <c r="C16" s="1">
        <v>5</v>
      </c>
      <c r="D16" s="1" t="s">
        <v>7</v>
      </c>
      <c r="E16" s="1">
        <v>501</v>
      </c>
      <c r="F16" s="1">
        <v>250.52</v>
      </c>
      <c r="G16" s="2">
        <f>7.48+7.57+7.48</f>
        <v>22.53</v>
      </c>
      <c r="H16" s="2">
        <v>5.38</v>
      </c>
      <c r="I16" s="13">
        <f t="shared" si="8"/>
        <v>17.277915273132692</v>
      </c>
      <c r="J16" s="22">
        <f>3183/10.764</f>
        <v>295.7079152731327</v>
      </c>
      <c r="K16" s="2">
        <f t="shared" si="3"/>
        <v>30.564845782237057</v>
      </c>
      <c r="L16" s="22">
        <f>3512/10.764</f>
        <v>326.27276105536976</v>
      </c>
      <c r="M16" s="13">
        <v>159.12</v>
      </c>
      <c r="N16" s="1">
        <v>1</v>
      </c>
      <c r="O16" s="9">
        <v>2</v>
      </c>
    </row>
    <row r="17" spans="1:15" ht="15.75" thickBot="1" x14ac:dyDescent="0.3">
      <c r="A17" s="8"/>
      <c r="E17" s="3"/>
      <c r="F17" s="4"/>
      <c r="G17" s="4"/>
      <c r="H17" s="4"/>
      <c r="I17" s="4"/>
      <c r="J17" s="13"/>
      <c r="K17" s="50" t="s">
        <v>8</v>
      </c>
      <c r="L17" s="51"/>
      <c r="M17" s="52"/>
      <c r="N17" s="3">
        <v>0</v>
      </c>
      <c r="O17" s="10">
        <v>2</v>
      </c>
    </row>
    <row r="18" spans="1:15" ht="15.75" thickBot="1" x14ac:dyDescent="0.3">
      <c r="A18" s="5"/>
      <c r="B18" s="6" t="s">
        <v>9</v>
      </c>
      <c r="C18" s="6"/>
      <c r="D18" s="6"/>
      <c r="E18" s="6"/>
      <c r="F18" s="7">
        <f t="shared" ref="F18:O18" si="10">SUM(F8:F17)</f>
        <v>1726.1999999999998</v>
      </c>
      <c r="G18" s="7">
        <f t="shared" si="10"/>
        <v>125.80999999999999</v>
      </c>
      <c r="H18" s="7">
        <f t="shared" si="10"/>
        <v>45.38</v>
      </c>
      <c r="I18" s="7">
        <f t="shared" si="10"/>
        <v>113.66536975102218</v>
      </c>
      <c r="J18" s="7">
        <f t="shared" si="10"/>
        <v>2011.0553697510222</v>
      </c>
      <c r="K18" s="7">
        <f>SUM(K8:K17)</f>
        <v>208.1939799331102</v>
      </c>
      <c r="L18" s="16">
        <f>SUM(L8:L17)</f>
        <v>2219.2493496841325</v>
      </c>
      <c r="M18" s="16">
        <f>SUM(M8:M17)</f>
        <v>796</v>
      </c>
      <c r="N18" s="17">
        <f>SUM(N8:N17)</f>
        <v>9</v>
      </c>
      <c r="O18" s="18">
        <f t="shared" si="10"/>
        <v>12</v>
      </c>
    </row>
    <row r="19" spans="1:15" ht="15.75" thickBot="1" x14ac:dyDescent="0.3">
      <c r="A19" s="19"/>
      <c r="B19" s="20"/>
      <c r="C19" s="20"/>
      <c r="D19" s="20"/>
      <c r="E19" s="20"/>
      <c r="F19" s="20"/>
      <c r="G19" s="20"/>
      <c r="H19" s="20"/>
      <c r="I19" s="20"/>
      <c r="J19" s="20"/>
      <c r="K19" s="20"/>
      <c r="L19" s="39" t="s">
        <v>10</v>
      </c>
      <c r="M19" s="40"/>
      <c r="N19" s="37">
        <f>N18+O18</f>
        <v>21</v>
      </c>
      <c r="O19" s="38"/>
    </row>
    <row r="20" spans="1:15" x14ac:dyDescent="0.25">
      <c r="L20" s="23">
        <f>796/2219.25</f>
        <v>0.35867973414441817</v>
      </c>
    </row>
    <row r="22" spans="1:15" x14ac:dyDescent="0.25">
      <c r="A22" s="24" t="s">
        <v>24</v>
      </c>
      <c r="B22" t="s">
        <v>26</v>
      </c>
    </row>
    <row r="23" spans="1:15" x14ac:dyDescent="0.25">
      <c r="B23" t="s">
        <v>27</v>
      </c>
    </row>
    <row r="24" spans="1:15" x14ac:dyDescent="0.25">
      <c r="B24" t="s">
        <v>28</v>
      </c>
    </row>
    <row r="25" spans="1:15" x14ac:dyDescent="0.25">
      <c r="B25" t="s">
        <v>29</v>
      </c>
    </row>
    <row r="26" spans="1:15" x14ac:dyDescent="0.25">
      <c r="B26" t="s">
        <v>30</v>
      </c>
    </row>
    <row r="27" spans="1:15" x14ac:dyDescent="0.25">
      <c r="B27" t="s">
        <v>31</v>
      </c>
    </row>
  </sheetData>
  <mergeCells count="22">
    <mergeCell ref="B8:B16"/>
    <mergeCell ref="K17:M17"/>
    <mergeCell ref="L19:M19"/>
    <mergeCell ref="N19:O19"/>
    <mergeCell ref="G6:G7"/>
    <mergeCell ref="H6:H7"/>
    <mergeCell ref="I6:I7"/>
    <mergeCell ref="J6:J7"/>
    <mergeCell ref="K6:K7"/>
    <mergeCell ref="L6:L7"/>
    <mergeCell ref="A2:O2"/>
    <mergeCell ref="A3:O3"/>
    <mergeCell ref="A4:O4"/>
    <mergeCell ref="A5:O5"/>
    <mergeCell ref="A6:A7"/>
    <mergeCell ref="B6:B7"/>
    <mergeCell ref="C6:C7"/>
    <mergeCell ref="D6:D7"/>
    <mergeCell ref="E6:E7"/>
    <mergeCell ref="F6:F7"/>
    <mergeCell ref="M6:M7"/>
    <mergeCell ref="N6:O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M</dc:creator>
  <cp:lastModifiedBy>Sathish Kapali</cp:lastModifiedBy>
  <cp:lastPrinted>2026-04-15T04:29:07Z</cp:lastPrinted>
  <dcterms:created xsi:type="dcterms:W3CDTF">2021-08-31T13:44:12Z</dcterms:created>
  <dcterms:modified xsi:type="dcterms:W3CDTF">2026-04-15T04:29:19Z</dcterms:modified>
</cp:coreProperties>
</file>