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ot\Downloads\"/>
    </mc:Choice>
  </mc:AlternateContent>
  <xr:revisionPtr revIDLastSave="0" documentId="13_ncr:1_{6DD87424-4C3A-4649-8871-A572BD73C541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OPTION -1 " sheetId="2" state="hidden" r:id="rId1"/>
    <sheet name="RERA REVISED" sheetId="12" r:id="rId2"/>
  </sheets>
  <definedNames>
    <definedName name="_xlnm._FilterDatabase" localSheetId="1" hidden="1">'RERA REVISED'!$A$5:$T$114</definedName>
    <definedName name="_xlnm.Print_Area" localSheetId="1">'RERA REVISED'!$A$1:$O$120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6" i="12" l="1"/>
  <c r="O116" i="12"/>
  <c r="N116" i="12"/>
  <c r="O118" i="12" l="1"/>
  <c r="N118" i="12"/>
  <c r="K116" i="12"/>
  <c r="J116" i="12"/>
  <c r="H116" i="12"/>
  <c r="G116" i="12"/>
  <c r="F116" i="12"/>
  <c r="L114" i="12"/>
  <c r="I114" i="12"/>
  <c r="L113" i="12"/>
  <c r="I113" i="12"/>
  <c r="L112" i="12"/>
  <c r="I112" i="12"/>
  <c r="L111" i="12"/>
  <c r="I111" i="12"/>
  <c r="L109" i="12"/>
  <c r="I109" i="12"/>
  <c r="L108" i="12"/>
  <c r="I108" i="12"/>
  <c r="L107" i="12"/>
  <c r="I107" i="12"/>
  <c r="L106" i="12"/>
  <c r="I106" i="12"/>
  <c r="L104" i="12"/>
  <c r="I104" i="12"/>
  <c r="L103" i="12"/>
  <c r="I103" i="12"/>
  <c r="L102" i="12"/>
  <c r="I102" i="12"/>
  <c r="L101" i="12"/>
  <c r="I101" i="12"/>
  <c r="L99" i="12"/>
  <c r="I99" i="12"/>
  <c r="L98" i="12"/>
  <c r="I98" i="12"/>
  <c r="L97" i="12"/>
  <c r="I97" i="12"/>
  <c r="L96" i="12"/>
  <c r="I96" i="12"/>
  <c r="L94" i="12"/>
  <c r="I94" i="12"/>
  <c r="L93" i="12"/>
  <c r="I93" i="12"/>
  <c r="L92" i="12"/>
  <c r="I92" i="12"/>
  <c r="L91" i="12"/>
  <c r="I91" i="12"/>
  <c r="L89" i="12"/>
  <c r="I89" i="12"/>
  <c r="L88" i="12"/>
  <c r="I88" i="12"/>
  <c r="L87" i="12"/>
  <c r="I87" i="12"/>
  <c r="L86" i="12"/>
  <c r="I86" i="12"/>
  <c r="L84" i="12"/>
  <c r="I84" i="12"/>
  <c r="L83" i="12"/>
  <c r="I83" i="12"/>
  <c r="L82" i="12"/>
  <c r="I82" i="12"/>
  <c r="L81" i="12"/>
  <c r="I81" i="12"/>
  <c r="L79" i="12"/>
  <c r="I79" i="12"/>
  <c r="L78" i="12"/>
  <c r="I78" i="12"/>
  <c r="L77" i="12"/>
  <c r="I77" i="12"/>
  <c r="L76" i="12"/>
  <c r="I76" i="12"/>
  <c r="L74" i="12"/>
  <c r="I74" i="12"/>
  <c r="L73" i="12"/>
  <c r="I73" i="12"/>
  <c r="L72" i="12"/>
  <c r="I72" i="12"/>
  <c r="L71" i="12"/>
  <c r="I71" i="12"/>
  <c r="L69" i="12"/>
  <c r="I69" i="12"/>
  <c r="L68" i="12"/>
  <c r="I68" i="12"/>
  <c r="L67" i="12"/>
  <c r="I67" i="12"/>
  <c r="L66" i="12"/>
  <c r="I66" i="12"/>
  <c r="L64" i="12"/>
  <c r="I64" i="12"/>
  <c r="L63" i="12"/>
  <c r="I63" i="12"/>
  <c r="L62" i="12"/>
  <c r="I62" i="12"/>
  <c r="L61" i="12"/>
  <c r="I61" i="12"/>
  <c r="L59" i="12"/>
  <c r="I59" i="12"/>
  <c r="L58" i="12"/>
  <c r="I58" i="12"/>
  <c r="L57" i="12"/>
  <c r="I57" i="12"/>
  <c r="L56" i="12"/>
  <c r="I56" i="12"/>
  <c r="L54" i="12"/>
  <c r="I54" i="12"/>
  <c r="L53" i="12"/>
  <c r="I53" i="12"/>
  <c r="L52" i="12"/>
  <c r="I52" i="12"/>
  <c r="L51" i="12"/>
  <c r="I51" i="12"/>
  <c r="L49" i="12"/>
  <c r="I49" i="12"/>
  <c r="L48" i="12"/>
  <c r="I48" i="12"/>
  <c r="L47" i="12"/>
  <c r="I47" i="12"/>
  <c r="L46" i="12"/>
  <c r="I46" i="12"/>
  <c r="L44" i="12"/>
  <c r="I44" i="12"/>
  <c r="L43" i="12"/>
  <c r="I43" i="12"/>
  <c r="L42" i="12"/>
  <c r="I42" i="12"/>
  <c r="L41" i="12"/>
  <c r="I41" i="12"/>
  <c r="L39" i="12"/>
  <c r="I39" i="12"/>
  <c r="L38" i="12"/>
  <c r="I38" i="12"/>
  <c r="L37" i="12"/>
  <c r="I37" i="12"/>
  <c r="L36" i="12"/>
  <c r="I36" i="12"/>
  <c r="L34" i="12"/>
  <c r="I34" i="12"/>
  <c r="L33" i="12"/>
  <c r="I33" i="12"/>
  <c r="L32" i="12"/>
  <c r="I32" i="12"/>
  <c r="L31" i="12"/>
  <c r="I31" i="12"/>
  <c r="L29" i="12"/>
  <c r="I29" i="12"/>
  <c r="L28" i="12"/>
  <c r="I28" i="12"/>
  <c r="L27" i="12"/>
  <c r="I27" i="12"/>
  <c r="L26" i="12"/>
  <c r="I26" i="12"/>
  <c r="L24" i="12"/>
  <c r="I24" i="12"/>
  <c r="L23" i="12"/>
  <c r="I23" i="12"/>
  <c r="L22" i="12"/>
  <c r="I22" i="12"/>
  <c r="L21" i="12"/>
  <c r="I21" i="12"/>
  <c r="L19" i="12"/>
  <c r="I19" i="12"/>
  <c r="L18" i="12"/>
  <c r="I18" i="12"/>
  <c r="L17" i="12"/>
  <c r="I17" i="12"/>
  <c r="L16" i="12"/>
  <c r="I16" i="12"/>
  <c r="L9" i="12"/>
  <c r="L6" i="12" l="1"/>
  <c r="I6" i="12"/>
  <c r="L7" i="12"/>
  <c r="I7" i="12"/>
  <c r="L8" i="12"/>
  <c r="I8" i="12"/>
  <c r="I9" i="12"/>
  <c r="L11" i="12"/>
  <c r="I11" i="12"/>
  <c r="L12" i="12"/>
  <c r="I12" i="12"/>
  <c r="L13" i="12"/>
  <c r="I13" i="12"/>
  <c r="L14" i="12"/>
  <c r="I14" i="12"/>
  <c r="I116" i="12" l="1"/>
  <c r="L116" i="12"/>
  <c r="R55" i="2" l="1"/>
  <c r="S55" i="2" s="1"/>
  <c r="S56" i="2" s="1"/>
  <c r="H55" i="2"/>
  <c r="E53" i="2"/>
  <c r="F52" i="2"/>
  <c r="T51" i="2"/>
  <c r="F36" i="2"/>
  <c r="F35" i="2"/>
  <c r="B28" i="2"/>
  <c r="B23" i="2" s="1"/>
  <c r="C23" i="2" s="1"/>
  <c r="K25" i="2"/>
  <c r="G25" i="2"/>
  <c r="G27" i="2" s="1"/>
  <c r="F27" i="2" s="1"/>
  <c r="G23" i="2"/>
  <c r="F23" i="2" s="1"/>
  <c r="B22" i="2"/>
  <c r="C22" i="2" s="1"/>
  <c r="G21" i="2"/>
  <c r="F21" i="2"/>
  <c r="O20" i="2"/>
  <c r="G20" i="2"/>
  <c r="F20" i="2"/>
  <c r="F17" i="2"/>
  <c r="G14" i="2"/>
  <c r="G15" i="2" s="1"/>
  <c r="F13" i="2"/>
  <c r="F12" i="2"/>
  <c r="J7" i="2"/>
  <c r="F25" i="2" l="1"/>
  <c r="F14" i="2"/>
  <c r="F15" i="2" s="1"/>
  <c r="F31" i="2"/>
  <c r="C30" i="2"/>
  <c r="C32" i="2" s="1"/>
  <c r="C34" i="2" s="1"/>
  <c r="G28" i="2"/>
  <c r="F28" i="2" s="1"/>
  <c r="B30" i="2"/>
  <c r="B32" i="2" s="1"/>
  <c r="F30" i="2" l="1"/>
</calcChain>
</file>

<file path=xl/sharedStrings.xml><?xml version="1.0" encoding="utf-8"?>
<sst xmlns="http://schemas.openxmlformats.org/spreadsheetml/2006/main" count="458" uniqueCount="184">
  <si>
    <t xml:space="preserve">PARKING </t>
  </si>
  <si>
    <t xml:space="preserve">STILT FLOOR </t>
  </si>
  <si>
    <t>OPEN PARKING</t>
  </si>
  <si>
    <t xml:space="preserve">BASEMENT FLOOR </t>
  </si>
  <si>
    <t>73 NOS</t>
  </si>
  <si>
    <t>35 NOS</t>
  </si>
  <si>
    <t>VISITORS PARKING</t>
  </si>
  <si>
    <t>3 NOS</t>
  </si>
  <si>
    <t>TOTAL PARKING</t>
  </si>
  <si>
    <t>26 NOS</t>
  </si>
  <si>
    <t>137 NOS</t>
  </si>
  <si>
    <t>SQ.FT</t>
  </si>
  <si>
    <t>SQ.M</t>
  </si>
  <si>
    <t>REQUIRED OSR</t>
  </si>
  <si>
    <t>STILT FLOOR</t>
  </si>
  <si>
    <t>TOTAL UNIT AREA</t>
  </si>
  <si>
    <t>AREA STATEMENT</t>
  </si>
  <si>
    <t>TYPICAL FLOOR ( FIRST FLOOR TO 11TH FLOOR)</t>
  </si>
  <si>
    <t>TOTAL BUILTUP AREA</t>
  </si>
  <si>
    <t>FSI ACHIEVED</t>
  </si>
  <si>
    <t xml:space="preserve">ROAD / ACCESSWAY </t>
  </si>
  <si>
    <t>CIRCULATION %</t>
  </si>
  <si>
    <t>PLOT COVERAGE %</t>
  </si>
  <si>
    <t>DESCRIPTION</t>
  </si>
  <si>
    <t>CIRCULATION MATRIX</t>
  </si>
  <si>
    <t>BLOCK - 1</t>
  </si>
  <si>
    <t>BLOCK - 2</t>
  </si>
  <si>
    <t>TOTAL PLOT EXTENT</t>
  </si>
  <si>
    <t xml:space="preserve">LAND TO BE HANDED OVER </t>
  </si>
  <si>
    <t xml:space="preserve">BALANCE AVAILABLE LAND </t>
  </si>
  <si>
    <t>BLOCK 1</t>
  </si>
  <si>
    <t>BLOCK 2</t>
  </si>
  <si>
    <t>TOTAL FSI AREA</t>
  </si>
  <si>
    <t>TOTAL NO OF UNIT</t>
  </si>
  <si>
    <t>BLOCK - 3</t>
  </si>
  <si>
    <t>NO OF UNIT PER FLOOR</t>
  </si>
  <si>
    <t>FLAT 1</t>
  </si>
  <si>
    <t>FLAT 2</t>
  </si>
  <si>
    <t>FLAT 3</t>
  </si>
  <si>
    <t>FLAT 4</t>
  </si>
  <si>
    <t>FLAT 5</t>
  </si>
  <si>
    <t>FLAT 6</t>
  </si>
  <si>
    <t>FLAT 7</t>
  </si>
  <si>
    <t>1530 SQ.FT</t>
  </si>
  <si>
    <t>CARPET AREA</t>
  </si>
  <si>
    <t>1575 SQ.FT</t>
  </si>
  <si>
    <t>1555 SQ.FT</t>
  </si>
  <si>
    <t>1015 SQ.FT</t>
  </si>
  <si>
    <t>1055 SQ.FT</t>
  </si>
  <si>
    <t>950 SQ.FT</t>
  </si>
  <si>
    <t>1250 SQ.FT</t>
  </si>
  <si>
    <t>SHAFT DEDECTION</t>
  </si>
  <si>
    <t>RERA</t>
  </si>
  <si>
    <t>Kitchen in block 1</t>
  </si>
  <si>
    <t>56 NOS</t>
  </si>
  <si>
    <t>10 NOS</t>
  </si>
  <si>
    <t>29 NOS</t>
  </si>
  <si>
    <t>95 NOS</t>
  </si>
  <si>
    <t>BLOCK - A</t>
  </si>
  <si>
    <t>BLOCK - B</t>
  </si>
  <si>
    <t>CARPET AREA STATEMENT</t>
  </si>
  <si>
    <t>Sl.No.</t>
  </si>
  <si>
    <t>Floor</t>
  </si>
  <si>
    <t>Type</t>
  </si>
  <si>
    <t>Apartment No</t>
  </si>
  <si>
    <t>(a) RERA Carpet area Sq.m</t>
  </si>
  <si>
    <t>(b) Exclusive Balcony (sq.m)</t>
  </si>
  <si>
    <t>Area of external Walls</t>
  </si>
  <si>
    <t>Proportionate Common Area (sq.m)</t>
  </si>
  <si>
    <t>Gross Area of the appartment (sq.m)</t>
  </si>
  <si>
    <t>UDS land area (sq. m)</t>
  </si>
  <si>
    <t>Car Parking (Nos.)</t>
  </si>
  <si>
    <t>First Floor</t>
  </si>
  <si>
    <t>2BHK+2T</t>
  </si>
  <si>
    <t>Second Floor</t>
  </si>
  <si>
    <t>Third Floor</t>
  </si>
  <si>
    <t>Fourth Floor</t>
  </si>
  <si>
    <t>3BHK+3T</t>
  </si>
  <si>
    <t>Fifth Floor</t>
  </si>
  <si>
    <t>Sixth Floor</t>
  </si>
  <si>
    <t>Seventh Floor</t>
  </si>
  <si>
    <t>Block</t>
  </si>
  <si>
    <t>A</t>
  </si>
  <si>
    <t>Covered</t>
  </si>
  <si>
    <t>Open</t>
  </si>
  <si>
    <t>Ninth Floor</t>
  </si>
  <si>
    <t>Tenth Floor</t>
  </si>
  <si>
    <t>Eleventh Floor</t>
  </si>
  <si>
    <t xml:space="preserve">Project Address - "S R HEIGHTS" APARTMENT BUILDING IN T.S.NO: 125/1 OLD S.F.NO: 252/2, 253/2, BLOCK. 37, WARD. B AT THALLY ROAD, HOSUR TOWN &amp; TALUK, KRISHNAGIRI DISTRICT. </t>
  </si>
  <si>
    <t>TOTAL</t>
  </si>
  <si>
    <t>Grand Total</t>
  </si>
  <si>
    <t>Visitors Parking</t>
  </si>
  <si>
    <t>Date: 07.03.2026</t>
  </si>
  <si>
    <t>B - 101</t>
  </si>
  <si>
    <t>B - 102</t>
  </si>
  <si>
    <t>B - 103</t>
  </si>
  <si>
    <t>B - 104</t>
  </si>
  <si>
    <t>A - 105</t>
  </si>
  <si>
    <t>A - 106</t>
  </si>
  <si>
    <t>A - 107</t>
  </si>
  <si>
    <t>A - 108</t>
  </si>
  <si>
    <t>B - 201</t>
  </si>
  <si>
    <t>B - 202</t>
  </si>
  <si>
    <t>B - 203</t>
  </si>
  <si>
    <t>B - 204</t>
  </si>
  <si>
    <t>A - 205</t>
  </si>
  <si>
    <t>A - 206</t>
  </si>
  <si>
    <t>A - 207</t>
  </si>
  <si>
    <t>A - 208</t>
  </si>
  <si>
    <t>B - 301</t>
  </si>
  <si>
    <t>B - 302</t>
  </si>
  <si>
    <t>B - 303</t>
  </si>
  <si>
    <t>B - 304</t>
  </si>
  <si>
    <t>A - 305</t>
  </si>
  <si>
    <t>A - 306</t>
  </si>
  <si>
    <t>A - 307</t>
  </si>
  <si>
    <t>A - 308</t>
  </si>
  <si>
    <t>B - 401</t>
  </si>
  <si>
    <t>B - 402</t>
  </si>
  <si>
    <t>B - 403</t>
  </si>
  <si>
    <t>B - 404</t>
  </si>
  <si>
    <t>A - 405</t>
  </si>
  <si>
    <t>A - 406</t>
  </si>
  <si>
    <t>A - 407</t>
  </si>
  <si>
    <t>A - 408</t>
  </si>
  <si>
    <t>B - 501</t>
  </si>
  <si>
    <t>B - 502</t>
  </si>
  <si>
    <t>B - 503</t>
  </si>
  <si>
    <t>B - 504</t>
  </si>
  <si>
    <t>A - 505</t>
  </si>
  <si>
    <t>A - 506</t>
  </si>
  <si>
    <t>A - 507</t>
  </si>
  <si>
    <t>A - 508</t>
  </si>
  <si>
    <t>B - 601</t>
  </si>
  <si>
    <t>B - 602</t>
  </si>
  <si>
    <t>B - 603</t>
  </si>
  <si>
    <t>B - 604</t>
  </si>
  <si>
    <t>A - 605</t>
  </si>
  <si>
    <t>A - 606</t>
  </si>
  <si>
    <t>A - 607</t>
  </si>
  <si>
    <t>A - 608</t>
  </si>
  <si>
    <t>B - 701</t>
  </si>
  <si>
    <t>B - 702</t>
  </si>
  <si>
    <t>B - 703</t>
  </si>
  <si>
    <t>B - 704</t>
  </si>
  <si>
    <t>A - 705</t>
  </si>
  <si>
    <t>A - 706</t>
  </si>
  <si>
    <t>A - 707</t>
  </si>
  <si>
    <t>A - 708</t>
  </si>
  <si>
    <t>Eigth Floor</t>
  </si>
  <si>
    <t>B - 801</t>
  </si>
  <si>
    <t>B - 802</t>
  </si>
  <si>
    <t>B - 803</t>
  </si>
  <si>
    <t>B - 804</t>
  </si>
  <si>
    <t>A - 805</t>
  </si>
  <si>
    <t>A - 806</t>
  </si>
  <si>
    <t>A - 807</t>
  </si>
  <si>
    <t>A - 808</t>
  </si>
  <si>
    <t>B - 901</t>
  </si>
  <si>
    <t>B - 902</t>
  </si>
  <si>
    <t>B - 903</t>
  </si>
  <si>
    <t>B - 904</t>
  </si>
  <si>
    <t>A - 905</t>
  </si>
  <si>
    <t>A - 906</t>
  </si>
  <si>
    <t>A - 907</t>
  </si>
  <si>
    <t>A - 908</t>
  </si>
  <si>
    <t>B - 1001</t>
  </si>
  <si>
    <t>B - 1002</t>
  </si>
  <si>
    <t>B - 1003</t>
  </si>
  <si>
    <t>B - 1004</t>
  </si>
  <si>
    <t>A - 1005</t>
  </si>
  <si>
    <t>A - 1006</t>
  </si>
  <si>
    <t>A - 1007</t>
  </si>
  <si>
    <t>A - 1008</t>
  </si>
  <si>
    <t>B - 1101</t>
  </si>
  <si>
    <t>B - 1102</t>
  </si>
  <si>
    <t>B - 1103</t>
  </si>
  <si>
    <t>B - 1104</t>
  </si>
  <si>
    <t>A - 1105</t>
  </si>
  <si>
    <t>A - 1106</t>
  </si>
  <si>
    <t>A - 1107</t>
  </si>
  <si>
    <t>A - 1108</t>
  </si>
  <si>
    <r>
      <rPr>
        <b/>
        <sz val="10"/>
        <color theme="1"/>
        <rFont val="Calibri"/>
        <family val="2"/>
        <scheme val="minor"/>
      </rPr>
      <t>(c)Exclusive Verandah/Utility
/ Services/ open Terrace (sq.m)</t>
    </r>
  </si>
  <si>
    <r>
      <rPr>
        <b/>
        <sz val="10"/>
        <color theme="1"/>
        <rFont val="Calibri"/>
        <family val="2"/>
        <scheme val="minor"/>
      </rPr>
      <t>e = (a + b + c+ d)
Floor area of the apartment (sq.m)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</si>
</sst>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2" fillId="3" borderId="1" xfId="0" applyFon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center"/>
    </xf>
    <xf numFmtId="0" fontId="0" fillId="0" borderId="7" xfId="0" applyBorder="1"/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12" xfId="0" applyFont="1" applyFill="1" applyBorder="1"/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0" borderId="18" xfId="0" applyBorder="1"/>
    <xf numFmtId="1" fontId="0" fillId="0" borderId="19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0" fontId="0" fillId="0" borderId="12" xfId="0" applyBorder="1"/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0" fillId="0" borderId="14" xfId="0" applyBorder="1"/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8" xfId="0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4" borderId="26" xfId="0" applyFont="1" applyFill="1" applyBorder="1"/>
    <xf numFmtId="0" fontId="2" fillId="4" borderId="32" xfId="0" applyFont="1" applyFill="1" applyBorder="1"/>
    <xf numFmtId="0" fontId="2" fillId="4" borderId="27" xfId="0" applyFont="1" applyFill="1" applyBorder="1"/>
    <xf numFmtId="0" fontId="2" fillId="0" borderId="21" xfId="0" applyFont="1" applyBorder="1"/>
    <xf numFmtId="0" fontId="2" fillId="0" borderId="22" xfId="0" applyFont="1" applyBorder="1"/>
    <xf numFmtId="0" fontId="2" fillId="5" borderId="26" xfId="0" applyFont="1" applyFill="1" applyBorder="1"/>
    <xf numFmtId="0" fontId="2" fillId="5" borderId="32" xfId="0" applyFont="1" applyFill="1" applyBorder="1"/>
    <xf numFmtId="0" fontId="2" fillId="5" borderId="27" xfId="0" applyFont="1" applyFill="1" applyBorder="1"/>
    <xf numFmtId="0" fontId="2" fillId="0" borderId="33" xfId="0" applyFont="1" applyBorder="1"/>
    <xf numFmtId="0" fontId="2" fillId="0" borderId="29" xfId="0" applyFont="1" applyBorder="1"/>
    <xf numFmtId="0" fontId="2" fillId="0" borderId="34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28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3" borderId="13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8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9" fontId="0" fillId="0" borderId="0" xfId="1" applyFont="1"/>
    <xf numFmtId="1" fontId="0" fillId="0" borderId="0" xfId="0" applyNumberFormat="1"/>
    <xf numFmtId="1" fontId="0" fillId="0" borderId="0" xfId="0" applyNumberFormat="1" applyAlignment="1">
      <alignment wrapText="1"/>
    </xf>
    <xf numFmtId="4" fontId="0" fillId="0" borderId="0" xfId="0" applyNumberFormat="1"/>
    <xf numFmtId="2" fontId="0" fillId="0" borderId="0" xfId="0" applyNumberFormat="1"/>
    <xf numFmtId="0" fontId="0" fillId="0" borderId="0" xfId="0" applyAlignment="1">
      <alignment horizontal="left" vertical="top"/>
    </xf>
    <xf numFmtId="0" fontId="7" fillId="0" borderId="0" xfId="0" applyFont="1" applyAlignment="1">
      <alignment horizontal="center" vertical="top" wrapText="1"/>
    </xf>
    <xf numFmtId="1" fontId="6" fillId="0" borderId="0" xfId="0" applyNumberFormat="1" applyFont="1" applyAlignment="1">
      <alignment horizontal="center" vertical="top" shrinkToFit="1"/>
    </xf>
    <xf numFmtId="1" fontId="6" fillId="0" borderId="0" xfId="0" applyNumberFormat="1" applyFont="1" applyAlignment="1">
      <alignment horizontal="center" vertical="center" shrinkToFit="1"/>
    </xf>
    <xf numFmtId="2" fontId="8" fillId="0" borderId="0" xfId="0" applyNumberFormat="1" applyFont="1" applyAlignment="1">
      <alignment horizontal="center" vertical="top" shrinkToFit="1"/>
    </xf>
    <xf numFmtId="1" fontId="8" fillId="0" borderId="0" xfId="0" applyNumberFormat="1" applyFont="1" applyAlignment="1">
      <alignment horizontal="center" vertical="top" shrinkToFit="1"/>
    </xf>
    <xf numFmtId="1" fontId="0" fillId="0" borderId="0" xfId="0" applyNumberFormat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0" fillId="6" borderId="1" xfId="0" applyFill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2" fontId="9" fillId="0" borderId="0" xfId="0" applyNumberFormat="1" applyFont="1" applyAlignment="1">
      <alignment horizontal="left" vertical="top"/>
    </xf>
    <xf numFmtId="165" fontId="9" fillId="0" borderId="0" xfId="0" applyNumberFormat="1" applyFont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shrinkToFit="1"/>
    </xf>
    <xf numFmtId="0" fontId="2" fillId="0" borderId="1" xfId="0" applyFont="1" applyBorder="1" applyAlignment="1">
      <alignment vertical="center" wrapText="1"/>
    </xf>
    <xf numFmtId="0" fontId="9" fillId="0" borderId="36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0" fillId="0" borderId="35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shrinkToFit="1"/>
    </xf>
    <xf numFmtId="1" fontId="11" fillId="0" borderId="35" xfId="0" applyNumberFormat="1" applyFont="1" applyBorder="1" applyAlignment="1">
      <alignment horizontal="center" vertical="center" shrinkToFit="1"/>
    </xf>
    <xf numFmtId="1" fontId="11" fillId="0" borderId="3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9" fontId="0" fillId="0" borderId="23" xfId="1" applyFont="1" applyBorder="1" applyAlignment="1">
      <alignment horizontal="center"/>
    </xf>
    <xf numFmtId="9" fontId="0" fillId="0" borderId="24" xfId="1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9" fontId="0" fillId="0" borderId="10" xfId="1" applyFont="1" applyBorder="1" applyAlignment="1">
      <alignment horizontal="center"/>
    </xf>
    <xf numFmtId="9" fontId="0" fillId="0" borderId="11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99FF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59"/>
  <sheetViews>
    <sheetView topLeftCell="A13" workbookViewId="0">
      <selection activeCell="K18" sqref="K18:L29"/>
    </sheetView>
  </sheetViews>
  <sheetFormatPr defaultRowHeight="14.4" x14ac:dyDescent="0.3"/>
  <cols>
    <col min="2" max="2" width="10.33203125" bestFit="1" customWidth="1"/>
    <col min="3" max="3" width="16.33203125" customWidth="1"/>
    <col min="5" max="5" width="23.6640625" customWidth="1"/>
    <col min="6" max="6" width="10.5546875" customWidth="1"/>
    <col min="7" max="7" width="10.5546875" style="2" customWidth="1"/>
    <col min="11" max="11" width="20.5546875" style="44" bestFit="1" customWidth="1"/>
    <col min="12" max="12" width="7.6640625" bestFit="1" customWidth="1"/>
    <col min="14" max="14" width="9" bestFit="1" customWidth="1"/>
    <col min="15" max="15" width="15.5546875" customWidth="1"/>
    <col min="16" max="16" width="10" bestFit="1" customWidth="1"/>
  </cols>
  <sheetData>
    <row r="2" spans="5:10" ht="15" thickBot="1" x14ac:dyDescent="0.35"/>
    <row r="3" spans="5:10" ht="15" thickBot="1" x14ac:dyDescent="0.35">
      <c r="E3" s="114" t="s">
        <v>0</v>
      </c>
      <c r="F3" s="129"/>
      <c r="G3" s="115"/>
    </row>
    <row r="4" spans="5:10" x14ac:dyDescent="0.3">
      <c r="E4" s="21" t="s">
        <v>1</v>
      </c>
      <c r="F4" s="116" t="s">
        <v>54</v>
      </c>
      <c r="G4" s="117"/>
      <c r="J4">
        <v>56</v>
      </c>
    </row>
    <row r="5" spans="5:10" x14ac:dyDescent="0.3">
      <c r="E5" s="10" t="s">
        <v>2</v>
      </c>
      <c r="F5" s="118" t="s">
        <v>56</v>
      </c>
      <c r="G5" s="119"/>
      <c r="J5">
        <v>29</v>
      </c>
    </row>
    <row r="6" spans="5:10" x14ac:dyDescent="0.3">
      <c r="E6" s="10" t="s">
        <v>6</v>
      </c>
      <c r="F6" s="118" t="s">
        <v>55</v>
      </c>
      <c r="G6" s="119"/>
      <c r="J6">
        <v>10</v>
      </c>
    </row>
    <row r="7" spans="5:10" x14ac:dyDescent="0.3">
      <c r="E7" s="10"/>
      <c r="F7" s="118"/>
      <c r="G7" s="119"/>
      <c r="J7">
        <f>SUM(J4:J6)</f>
        <v>95</v>
      </c>
    </row>
    <row r="8" spans="5:10" ht="15" thickBot="1" x14ac:dyDescent="0.35">
      <c r="E8" s="24" t="s">
        <v>8</v>
      </c>
      <c r="F8" s="120" t="s">
        <v>57</v>
      </c>
      <c r="G8" s="121"/>
    </row>
    <row r="9" spans="5:10" ht="15" thickBot="1" x14ac:dyDescent="0.35"/>
    <row r="10" spans="5:10" ht="15" thickBot="1" x14ac:dyDescent="0.35">
      <c r="E10" s="132" t="s">
        <v>16</v>
      </c>
      <c r="F10" s="133"/>
      <c r="G10" s="134"/>
    </row>
    <row r="11" spans="5:10" x14ac:dyDescent="0.3">
      <c r="E11" s="15" t="s">
        <v>23</v>
      </c>
      <c r="F11" s="16" t="s">
        <v>12</v>
      </c>
      <c r="G11" s="17" t="s">
        <v>11</v>
      </c>
    </row>
    <row r="12" spans="5:10" x14ac:dyDescent="0.3">
      <c r="E12" s="10" t="s">
        <v>27</v>
      </c>
      <c r="F12" s="3">
        <f>G12/10.763</f>
        <v>4740.926693301124</v>
      </c>
      <c r="G12" s="11">
        <v>51026.593999999997</v>
      </c>
    </row>
    <row r="13" spans="5:10" x14ac:dyDescent="0.3">
      <c r="E13" s="10" t="s">
        <v>28</v>
      </c>
      <c r="F13" s="3">
        <f>G13/10.763</f>
        <v>412.21302610796243</v>
      </c>
      <c r="G13" s="11">
        <v>4436.6487999999999</v>
      </c>
    </row>
    <row r="14" spans="5:10" x14ac:dyDescent="0.3">
      <c r="E14" s="10" t="s">
        <v>29</v>
      </c>
      <c r="F14" s="3">
        <f>G14/10.763</f>
        <v>4328.7136671931612</v>
      </c>
      <c r="G14" s="11">
        <f>G12-G13</f>
        <v>46589.945199999995</v>
      </c>
    </row>
    <row r="15" spans="5:10" x14ac:dyDescent="0.3">
      <c r="E15" s="10" t="s">
        <v>13</v>
      </c>
      <c r="F15" s="4">
        <f>F14*10%</f>
        <v>432.87136671931614</v>
      </c>
      <c r="G15" s="12">
        <f>G14*10%</f>
        <v>4658.9945199999993</v>
      </c>
    </row>
    <row r="16" spans="5:10" x14ac:dyDescent="0.3">
      <c r="E16" s="10"/>
      <c r="F16" s="3"/>
      <c r="G16" s="12"/>
    </row>
    <row r="17" spans="2:16" ht="15" thickBot="1" x14ac:dyDescent="0.35">
      <c r="E17" s="10" t="s">
        <v>14</v>
      </c>
      <c r="F17" s="3">
        <f>G17/10.763</f>
        <v>1750.2712998234692</v>
      </c>
      <c r="G17" s="12">
        <v>18838.169999999998</v>
      </c>
    </row>
    <row r="18" spans="2:16" ht="15" thickBot="1" x14ac:dyDescent="0.35">
      <c r="E18" s="18"/>
      <c r="F18" s="19"/>
      <c r="G18" s="20"/>
      <c r="K18" s="104" t="s">
        <v>25</v>
      </c>
      <c r="L18" s="105"/>
    </row>
    <row r="19" spans="2:16" ht="15" thickBot="1" x14ac:dyDescent="0.35">
      <c r="E19" s="135" t="s">
        <v>17</v>
      </c>
      <c r="F19" s="136"/>
      <c r="G19" s="137"/>
      <c r="K19" s="53" t="s">
        <v>33</v>
      </c>
      <c r="L19" s="54">
        <v>43</v>
      </c>
    </row>
    <row r="20" spans="2:16" x14ac:dyDescent="0.3">
      <c r="E20" s="21" t="s">
        <v>30</v>
      </c>
      <c r="F20" s="22">
        <f t="shared" ref="F20:F21" si="0">G20/10.763</f>
        <v>690.5277339031868</v>
      </c>
      <c r="G20" s="23">
        <f>7432.15</f>
        <v>7432.15</v>
      </c>
      <c r="K20" s="55"/>
      <c r="L20" s="56"/>
      <c r="O20">
        <f>84+36</f>
        <v>120</v>
      </c>
    </row>
    <row r="21" spans="2:16" x14ac:dyDescent="0.3">
      <c r="E21" s="10" t="s">
        <v>31</v>
      </c>
      <c r="F21" s="4">
        <f t="shared" si="0"/>
        <v>505.54368670445041</v>
      </c>
      <c r="G21" s="12">
        <f>5441.1667</f>
        <v>5441.1666999999998</v>
      </c>
      <c r="K21" s="55"/>
      <c r="L21" s="56"/>
    </row>
    <row r="22" spans="2:16" x14ac:dyDescent="0.3">
      <c r="B22">
        <f>B27/11</f>
        <v>13077.67</v>
      </c>
      <c r="C22">
        <f>B22*12</f>
        <v>156932.04</v>
      </c>
      <c r="E22" s="10"/>
      <c r="F22" s="4"/>
      <c r="G22" s="12"/>
      <c r="K22" s="55"/>
      <c r="L22" s="56"/>
    </row>
    <row r="23" spans="2:16" x14ac:dyDescent="0.3">
      <c r="B23">
        <f>B28/11</f>
        <v>595.41679999999997</v>
      </c>
      <c r="C23">
        <f>B23*12</f>
        <v>7145.0015999999996</v>
      </c>
      <c r="E23" s="10" t="s">
        <v>51</v>
      </c>
      <c r="F23" s="4">
        <f>G23/10.763</f>
        <v>58.069311530242501</v>
      </c>
      <c r="G23" s="12">
        <f>350+275</f>
        <v>625</v>
      </c>
      <c r="K23" s="55"/>
      <c r="L23" s="56"/>
    </row>
    <row r="24" spans="2:16" x14ac:dyDescent="0.3">
      <c r="E24" s="10"/>
      <c r="F24" s="4"/>
      <c r="G24" s="12"/>
    </row>
    <row r="25" spans="2:16" x14ac:dyDescent="0.3">
      <c r="E25" s="10" t="s">
        <v>15</v>
      </c>
      <c r="F25" s="4">
        <f>((F21+F20)-F23)*11</f>
        <v>12518.023199851343</v>
      </c>
      <c r="G25" s="4">
        <f>((G21+G20))*11</f>
        <v>141606.48369999998</v>
      </c>
      <c r="J25">
        <v>13406</v>
      </c>
      <c r="K25" s="44">
        <f>J25*11</f>
        <v>147466</v>
      </c>
    </row>
    <row r="26" spans="2:16" x14ac:dyDescent="0.3">
      <c r="E26" s="10"/>
      <c r="F26" s="4"/>
      <c r="G26" s="12"/>
      <c r="K26" s="61">
        <v>18150.099999999999</v>
      </c>
    </row>
    <row r="27" spans="2:16" ht="15" thickBot="1" x14ac:dyDescent="0.35">
      <c r="B27" s="62">
        <v>143854.37</v>
      </c>
      <c r="E27" s="10" t="s">
        <v>32</v>
      </c>
      <c r="F27" s="4">
        <f>G27/10.763</f>
        <v>13389.062872804978</v>
      </c>
      <c r="G27" s="12">
        <f>G25+2500</f>
        <v>144106.48369999998</v>
      </c>
      <c r="N27" s="27" t="s">
        <v>58</v>
      </c>
      <c r="P27" s="28" t="s">
        <v>59</v>
      </c>
    </row>
    <row r="28" spans="2:16" ht="15" thickBot="1" x14ac:dyDescent="0.35">
      <c r="B28">
        <f>595.4168*11</f>
        <v>6549.5847999999996</v>
      </c>
      <c r="E28" s="10" t="s">
        <v>18</v>
      </c>
      <c r="F28" s="4">
        <f>G28/10.763</f>
        <v>14907.056926507476</v>
      </c>
      <c r="G28" s="12">
        <f>G25+G17</f>
        <v>160444.65369999997</v>
      </c>
      <c r="K28" s="130" t="s">
        <v>26</v>
      </c>
      <c r="L28" s="131"/>
    </row>
    <row r="29" spans="2:16" ht="15" thickBot="1" x14ac:dyDescent="0.35">
      <c r="E29" s="10"/>
      <c r="F29" s="1"/>
      <c r="G29" s="29"/>
      <c r="K29" s="57" t="s">
        <v>33</v>
      </c>
      <c r="L29" s="58">
        <v>43</v>
      </c>
    </row>
    <row r="30" spans="2:16" x14ac:dyDescent="0.3">
      <c r="B30" s="62">
        <f>B27-B28</f>
        <v>137304.78519999998</v>
      </c>
      <c r="C30">
        <f>C22-C23</f>
        <v>149787.03840000002</v>
      </c>
      <c r="E30" s="10" t="s">
        <v>19</v>
      </c>
      <c r="F30" s="138">
        <f>F27/F14</f>
        <v>3.0930812019929141</v>
      </c>
      <c r="G30" s="139"/>
    </row>
    <row r="31" spans="2:16" ht="15" thickBot="1" x14ac:dyDescent="0.35">
      <c r="B31">
        <v>17620.349999999999</v>
      </c>
      <c r="C31">
        <v>17620.349999999999</v>
      </c>
      <c r="E31" s="14" t="s">
        <v>22</v>
      </c>
      <c r="F31" s="122">
        <f>G17/G14</f>
        <v>0.40433981879849906</v>
      </c>
      <c r="G31" s="123"/>
    </row>
    <row r="32" spans="2:16" ht="15" thickBot="1" x14ac:dyDescent="0.35">
      <c r="B32" s="62">
        <f>B30+B31</f>
        <v>154925.13519999999</v>
      </c>
      <c r="C32" s="62">
        <f>C30+C31</f>
        <v>167407.38840000003</v>
      </c>
      <c r="N32" s="27"/>
      <c r="P32" s="28"/>
    </row>
    <row r="33" spans="3:18" ht="15" thickBot="1" x14ac:dyDescent="0.35">
      <c r="E33" s="124" t="s">
        <v>24</v>
      </c>
      <c r="F33" s="125"/>
      <c r="G33" s="126"/>
      <c r="K33" s="127" t="s">
        <v>24</v>
      </c>
      <c r="L33" s="128"/>
    </row>
    <row r="34" spans="3:18" x14ac:dyDescent="0.3">
      <c r="C34" s="63">
        <f>C32/G14</f>
        <v>3.5932085277490313</v>
      </c>
      <c r="E34" s="8" t="s">
        <v>23</v>
      </c>
      <c r="F34" s="6" t="s">
        <v>12</v>
      </c>
      <c r="G34" s="9" t="s">
        <v>11</v>
      </c>
      <c r="K34" s="48" t="s">
        <v>23</v>
      </c>
      <c r="L34" s="16" t="s">
        <v>11</v>
      </c>
    </row>
    <row r="35" spans="3:18" x14ac:dyDescent="0.3">
      <c r="E35" s="10" t="s">
        <v>20</v>
      </c>
      <c r="F35" s="5">
        <f>G35/10.763</f>
        <v>1400.5069218619344</v>
      </c>
      <c r="G35" s="12">
        <v>15073.656000000001</v>
      </c>
      <c r="K35" s="49" t="s">
        <v>20</v>
      </c>
      <c r="L35" s="4">
        <v>15947.1</v>
      </c>
    </row>
    <row r="36" spans="3:18" ht="15" thickBot="1" x14ac:dyDescent="0.35">
      <c r="E36" s="14" t="s">
        <v>21</v>
      </c>
      <c r="F36" s="112">
        <f>G35/G12</f>
        <v>0.29540784164430028</v>
      </c>
      <c r="G36" s="113"/>
      <c r="K36" s="49" t="s">
        <v>21</v>
      </c>
      <c r="L36" s="7">
        <v>0.31</v>
      </c>
    </row>
    <row r="37" spans="3:18" ht="15" thickBot="1" x14ac:dyDescent="0.35"/>
    <row r="38" spans="3:18" ht="15" thickBot="1" x14ac:dyDescent="0.35">
      <c r="K38" s="114" t="s">
        <v>0</v>
      </c>
      <c r="L38" s="115"/>
    </row>
    <row r="39" spans="3:18" ht="15" thickBot="1" x14ac:dyDescent="0.35">
      <c r="K39" s="50" t="s">
        <v>3</v>
      </c>
      <c r="L39" s="26" t="s">
        <v>5</v>
      </c>
    </row>
    <row r="40" spans="3:18" ht="15" thickBot="1" x14ac:dyDescent="0.35">
      <c r="E40" s="33" t="s">
        <v>25</v>
      </c>
      <c r="F40" s="34"/>
      <c r="G40" s="35"/>
      <c r="K40" s="51" t="s">
        <v>1</v>
      </c>
      <c r="L40" s="13" t="s">
        <v>4</v>
      </c>
    </row>
    <row r="41" spans="3:18" ht="15" thickBot="1" x14ac:dyDescent="0.35">
      <c r="E41" s="32" t="s">
        <v>33</v>
      </c>
      <c r="F41" s="36">
        <v>33</v>
      </c>
      <c r="G41" s="37"/>
      <c r="K41" s="51" t="s">
        <v>2</v>
      </c>
      <c r="L41" s="13" t="s">
        <v>9</v>
      </c>
    </row>
    <row r="42" spans="3:18" ht="15" thickBot="1" x14ac:dyDescent="0.35">
      <c r="E42" s="2"/>
      <c r="F42" s="2"/>
      <c r="K42" s="51" t="s">
        <v>6</v>
      </c>
      <c r="L42" s="13" t="s">
        <v>7</v>
      </c>
      <c r="O42" s="110" t="s">
        <v>44</v>
      </c>
      <c r="P42" s="111"/>
    </row>
    <row r="43" spans="3:18" ht="15" thickBot="1" x14ac:dyDescent="0.35">
      <c r="E43" s="2"/>
      <c r="F43" s="2"/>
      <c r="K43" s="51"/>
      <c r="L43" s="13"/>
      <c r="O43" s="108" t="s">
        <v>25</v>
      </c>
      <c r="P43" s="109"/>
    </row>
    <row r="44" spans="3:18" ht="15" thickBot="1" x14ac:dyDescent="0.35">
      <c r="E44" s="38" t="s">
        <v>34</v>
      </c>
      <c r="F44" s="39"/>
      <c r="G44" s="40"/>
      <c r="K44" s="52" t="s">
        <v>8</v>
      </c>
      <c r="L44" s="25" t="s">
        <v>10</v>
      </c>
      <c r="O44" s="1" t="s">
        <v>36</v>
      </c>
      <c r="P44" s="1" t="s">
        <v>43</v>
      </c>
      <c r="R44">
        <v>1530</v>
      </c>
    </row>
    <row r="45" spans="3:18" ht="15" thickBot="1" x14ac:dyDescent="0.35">
      <c r="E45" s="30" t="s">
        <v>33</v>
      </c>
      <c r="F45" s="41">
        <v>44</v>
      </c>
      <c r="G45" s="42"/>
      <c r="O45" s="1" t="s">
        <v>37</v>
      </c>
      <c r="P45" s="1" t="s">
        <v>45</v>
      </c>
      <c r="R45">
        <v>1575</v>
      </c>
    </row>
    <row r="46" spans="3:18" x14ac:dyDescent="0.3">
      <c r="O46" s="1" t="s">
        <v>38</v>
      </c>
      <c r="P46" s="1" t="s">
        <v>46</v>
      </c>
      <c r="R46">
        <v>1555</v>
      </c>
    </row>
    <row r="48" spans="3:18" ht="15" thickBot="1" x14ac:dyDescent="0.35"/>
    <row r="49" spans="4:20" ht="15" thickBot="1" x14ac:dyDescent="0.35">
      <c r="O49" s="110" t="s">
        <v>44</v>
      </c>
      <c r="P49" s="111"/>
    </row>
    <row r="50" spans="4:20" ht="15" thickBot="1" x14ac:dyDescent="0.35">
      <c r="O50" s="106" t="s">
        <v>26</v>
      </c>
      <c r="P50" s="107"/>
    </row>
    <row r="51" spans="4:20" x14ac:dyDescent="0.3">
      <c r="O51" s="1" t="s">
        <v>39</v>
      </c>
      <c r="P51" s="1" t="s">
        <v>47</v>
      </c>
      <c r="R51">
        <v>1015</v>
      </c>
      <c r="T51">
        <f>R51*35%+R51</f>
        <v>1370.25</v>
      </c>
    </row>
    <row r="52" spans="4:20" ht="15" thickBot="1" x14ac:dyDescent="0.35">
      <c r="E52">
        <v>77.522000000000006</v>
      </c>
      <c r="F52">
        <f>E52*10.763</f>
        <v>834.3692860000001</v>
      </c>
      <c r="O52" s="1" t="s">
        <v>40</v>
      </c>
      <c r="P52" s="1" t="s">
        <v>48</v>
      </c>
      <c r="R52">
        <v>1055</v>
      </c>
    </row>
    <row r="53" spans="4:20" ht="15" thickBot="1" x14ac:dyDescent="0.35">
      <c r="E53" s="60">
        <f>103*10.763</f>
        <v>1108.5889999999999</v>
      </c>
      <c r="K53" s="104" t="s">
        <v>25</v>
      </c>
      <c r="L53" s="105"/>
      <c r="O53" s="1" t="s">
        <v>41</v>
      </c>
      <c r="P53" s="1" t="s">
        <v>49</v>
      </c>
      <c r="R53">
        <v>950</v>
      </c>
    </row>
    <row r="54" spans="4:20" ht="29.4" thickBot="1" x14ac:dyDescent="0.35">
      <c r="K54" s="45" t="s">
        <v>35</v>
      </c>
      <c r="L54" s="43">
        <v>33</v>
      </c>
      <c r="O54" s="1" t="s">
        <v>42</v>
      </c>
      <c r="P54" s="1" t="s">
        <v>50</v>
      </c>
      <c r="R54">
        <v>1250</v>
      </c>
    </row>
    <row r="55" spans="4:20" ht="15" thickBot="1" x14ac:dyDescent="0.35">
      <c r="D55" t="s">
        <v>52</v>
      </c>
      <c r="E55">
        <v>1264</v>
      </c>
      <c r="F55">
        <v>834</v>
      </c>
      <c r="H55" s="59">
        <f>F55/E55</f>
        <v>0.65981012658227844</v>
      </c>
      <c r="I55" s="59"/>
      <c r="K55" s="45" t="s">
        <v>33</v>
      </c>
      <c r="L55" s="43">
        <v>33</v>
      </c>
      <c r="R55">
        <f>SUM(R44:R54)</f>
        <v>8930</v>
      </c>
      <c r="S55">
        <f>R55*11</f>
        <v>98230</v>
      </c>
    </row>
    <row r="56" spans="4:20" ht="15" thickBot="1" x14ac:dyDescent="0.35">
      <c r="K56" s="46"/>
      <c r="L56" s="2"/>
      <c r="S56">
        <f>S55*35%+S55</f>
        <v>132610.5</v>
      </c>
    </row>
    <row r="57" spans="4:20" ht="15" thickBot="1" x14ac:dyDescent="0.35">
      <c r="K57" s="106" t="s">
        <v>34</v>
      </c>
      <c r="L57" s="107"/>
    </row>
    <row r="58" spans="4:20" ht="15" thickBot="1" x14ac:dyDescent="0.35">
      <c r="K58" s="47" t="s">
        <v>33</v>
      </c>
      <c r="L58" s="31">
        <v>44</v>
      </c>
      <c r="P58">
        <v>43</v>
      </c>
    </row>
    <row r="59" spans="4:20" x14ac:dyDescent="0.3">
      <c r="E59" t="s">
        <v>53</v>
      </c>
    </row>
  </sheetData>
  <mergeCells count="22">
    <mergeCell ref="E3:G3"/>
    <mergeCell ref="K28:L28"/>
    <mergeCell ref="E10:G10"/>
    <mergeCell ref="E19:G19"/>
    <mergeCell ref="F30:G30"/>
    <mergeCell ref="K18:L18"/>
    <mergeCell ref="F36:G36"/>
    <mergeCell ref="K38:L38"/>
    <mergeCell ref="F4:G4"/>
    <mergeCell ref="F5:G5"/>
    <mergeCell ref="F6:G6"/>
    <mergeCell ref="F8:G8"/>
    <mergeCell ref="F7:G7"/>
    <mergeCell ref="F31:G31"/>
    <mergeCell ref="E33:G33"/>
    <mergeCell ref="K33:L33"/>
    <mergeCell ref="K53:L53"/>
    <mergeCell ref="K57:L57"/>
    <mergeCell ref="O43:P43"/>
    <mergeCell ref="O42:P42"/>
    <mergeCell ref="O49:P49"/>
    <mergeCell ref="O50:P50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20"/>
  <sheetViews>
    <sheetView tabSelected="1" topLeftCell="A106" zoomScaleNormal="100" workbookViewId="0">
      <selection activeCell="L15" sqref="L15"/>
    </sheetView>
  </sheetViews>
  <sheetFormatPr defaultColWidth="8.6640625" defaultRowHeight="14.4" x14ac:dyDescent="0.3"/>
  <cols>
    <col min="1" max="2" width="8.6640625" style="64"/>
    <col min="3" max="3" width="13.33203125" style="64" customWidth="1"/>
    <col min="4" max="4" width="10.33203125" style="64" customWidth="1"/>
    <col min="5" max="5" width="13.44140625" style="64" customWidth="1"/>
    <col min="6" max="6" width="16.6640625" style="64" bestFit="1" customWidth="1"/>
    <col min="7" max="7" width="12.33203125" style="64" bestFit="1" customWidth="1"/>
    <col min="8" max="8" width="13.6640625" style="64" bestFit="1" customWidth="1"/>
    <col min="9" max="9" width="13.33203125" style="64" bestFit="1" customWidth="1"/>
    <col min="10" max="10" width="14.33203125" style="64" bestFit="1" customWidth="1"/>
    <col min="11" max="11" width="11.6640625" style="64" bestFit="1" customWidth="1"/>
    <col min="12" max="12" width="14.33203125" style="64" bestFit="1" customWidth="1"/>
    <col min="13" max="13" width="11.5546875" style="64" bestFit="1" customWidth="1"/>
    <col min="14" max="15" width="10.6640625" style="64" customWidth="1"/>
    <col min="16" max="16" width="9.5546875" style="64" bestFit="1" customWidth="1"/>
    <col min="17" max="17" width="12.44140625" style="64" bestFit="1" customWidth="1"/>
    <col min="18" max="16384" width="8.6640625" style="64"/>
  </cols>
  <sheetData>
    <row r="1" spans="1:20" ht="14.7" customHeight="1" x14ac:dyDescent="0.3">
      <c r="A1" s="89"/>
      <c r="B1" s="90"/>
      <c r="C1" s="90" t="s">
        <v>60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 t="s">
        <v>92</v>
      </c>
      <c r="O1" s="91"/>
    </row>
    <row r="2" spans="1:20" ht="15.6" x14ac:dyDescent="0.3">
      <c r="A2" s="92" t="s">
        <v>88</v>
      </c>
      <c r="B2" s="92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20" ht="37.5" customHeight="1" x14ac:dyDescent="0.3">
      <c r="A3" s="94" t="s">
        <v>61</v>
      </c>
      <c r="B3" s="94" t="s">
        <v>81</v>
      </c>
      <c r="C3" s="94" t="s">
        <v>62</v>
      </c>
      <c r="D3" s="94" t="s">
        <v>63</v>
      </c>
      <c r="E3" s="94" t="s">
        <v>64</v>
      </c>
      <c r="F3" s="94" t="s">
        <v>65</v>
      </c>
      <c r="G3" s="94" t="s">
        <v>66</v>
      </c>
      <c r="H3" s="102" t="s">
        <v>182</v>
      </c>
      <c r="I3" s="94" t="s">
        <v>67</v>
      </c>
      <c r="J3" s="102" t="s">
        <v>183</v>
      </c>
      <c r="K3" s="94" t="s">
        <v>68</v>
      </c>
      <c r="L3" s="94" t="s">
        <v>69</v>
      </c>
      <c r="M3" s="94" t="s">
        <v>70</v>
      </c>
      <c r="N3" s="96" t="s">
        <v>71</v>
      </c>
      <c r="O3" s="97"/>
      <c r="P3" s="88"/>
    </row>
    <row r="4" spans="1:20" ht="21" customHeight="1" x14ac:dyDescent="0.3">
      <c r="A4" s="95"/>
      <c r="B4" s="95"/>
      <c r="C4" s="95"/>
      <c r="D4" s="95"/>
      <c r="E4" s="95"/>
      <c r="F4" s="95"/>
      <c r="G4" s="95"/>
      <c r="H4" s="103"/>
      <c r="I4" s="95"/>
      <c r="J4" s="103"/>
      <c r="K4" s="95"/>
      <c r="L4" s="95"/>
      <c r="M4" s="95"/>
      <c r="N4" s="76" t="s">
        <v>83</v>
      </c>
      <c r="O4" s="76" t="s">
        <v>84</v>
      </c>
      <c r="P4" s="88"/>
    </row>
    <row r="5" spans="1:20" x14ac:dyDescent="0.3">
      <c r="P5" s="73"/>
    </row>
    <row r="6" spans="1:20" x14ac:dyDescent="0.3">
      <c r="A6" s="77">
        <v>1</v>
      </c>
      <c r="B6" s="77" t="s">
        <v>82</v>
      </c>
      <c r="C6" s="78" t="s">
        <v>72</v>
      </c>
      <c r="D6" s="78" t="s">
        <v>73</v>
      </c>
      <c r="E6" s="78" t="s">
        <v>93</v>
      </c>
      <c r="F6" s="79">
        <v>75.3</v>
      </c>
      <c r="G6" s="79">
        <v>9.34</v>
      </c>
      <c r="H6" s="79">
        <v>3.65</v>
      </c>
      <c r="I6" s="79">
        <f>J6-(F6+G6+H6)</f>
        <v>9.0099999999999909</v>
      </c>
      <c r="J6" s="79">
        <v>97.3</v>
      </c>
      <c r="K6" s="79">
        <v>35.650999999999996</v>
      </c>
      <c r="L6" s="79">
        <f>J6+K6</f>
        <v>132.95099999999999</v>
      </c>
      <c r="M6" s="79">
        <v>39.65</v>
      </c>
      <c r="N6" s="77"/>
      <c r="O6" s="77">
        <v>1</v>
      </c>
      <c r="P6" s="74"/>
      <c r="Q6" s="71"/>
    </row>
    <row r="7" spans="1:20" x14ac:dyDescent="0.3">
      <c r="A7" s="77">
        <v>2</v>
      </c>
      <c r="B7" s="77" t="s">
        <v>82</v>
      </c>
      <c r="C7" s="78" t="s">
        <v>72</v>
      </c>
      <c r="D7" s="78" t="s">
        <v>73</v>
      </c>
      <c r="E7" s="78" t="s">
        <v>94</v>
      </c>
      <c r="F7" s="79">
        <v>75.849999999999994</v>
      </c>
      <c r="G7" s="79">
        <v>4.32</v>
      </c>
      <c r="H7" s="79">
        <v>3.71</v>
      </c>
      <c r="I7" s="79">
        <f>J7-(F7+G7+H7)</f>
        <v>10.830000000000013</v>
      </c>
      <c r="J7" s="79">
        <v>94.71</v>
      </c>
      <c r="K7" s="79">
        <v>33.102999999999994</v>
      </c>
      <c r="L7" s="79">
        <f>J7+K7</f>
        <v>127.81299999999999</v>
      </c>
      <c r="M7" s="79">
        <v>38.11</v>
      </c>
      <c r="N7" s="77"/>
      <c r="O7" s="77">
        <v>1</v>
      </c>
      <c r="P7" s="74"/>
      <c r="Q7" s="71"/>
      <c r="S7" s="72"/>
      <c r="T7" s="72"/>
    </row>
    <row r="8" spans="1:20" x14ac:dyDescent="0.3">
      <c r="A8" s="77">
        <v>3</v>
      </c>
      <c r="B8" s="77" t="s">
        <v>82</v>
      </c>
      <c r="C8" s="78" t="s">
        <v>72</v>
      </c>
      <c r="D8" s="78" t="s">
        <v>73</v>
      </c>
      <c r="E8" s="78" t="s">
        <v>95</v>
      </c>
      <c r="F8" s="79">
        <v>82.78</v>
      </c>
      <c r="G8" s="79">
        <v>3.54</v>
      </c>
      <c r="H8" s="79">
        <v>4.78</v>
      </c>
      <c r="I8" s="79">
        <f>J8-(F8+G8+H8)</f>
        <v>12.599999999999994</v>
      </c>
      <c r="J8" s="79">
        <v>103.7</v>
      </c>
      <c r="K8" s="79">
        <v>36.344000000000001</v>
      </c>
      <c r="L8" s="79">
        <f>J8+K8</f>
        <v>140.04400000000001</v>
      </c>
      <c r="M8" s="79">
        <v>41.76</v>
      </c>
      <c r="N8" s="77"/>
      <c r="O8" s="77">
        <v>1</v>
      </c>
      <c r="P8" s="74"/>
      <c r="Q8" s="71"/>
    </row>
    <row r="9" spans="1:20" x14ac:dyDescent="0.3">
      <c r="A9" s="77">
        <v>4</v>
      </c>
      <c r="B9" s="77" t="s">
        <v>82</v>
      </c>
      <c r="C9" s="78" t="s">
        <v>72</v>
      </c>
      <c r="D9" s="78" t="s">
        <v>73</v>
      </c>
      <c r="E9" s="78" t="s">
        <v>96</v>
      </c>
      <c r="F9" s="79">
        <v>97.87</v>
      </c>
      <c r="G9" s="79">
        <v>10.54</v>
      </c>
      <c r="H9" s="79">
        <v>3.875</v>
      </c>
      <c r="I9" s="79">
        <f t="shared" ref="I9" si="0">J9-(F9+G9+H9)</f>
        <v>11.954999999999998</v>
      </c>
      <c r="J9" s="79">
        <v>124.24</v>
      </c>
      <c r="K9" s="79">
        <v>43.896999999999998</v>
      </c>
      <c r="L9" s="79">
        <f t="shared" ref="L9" si="1">J9+K9</f>
        <v>168.137</v>
      </c>
      <c r="M9" s="79">
        <v>50.14</v>
      </c>
      <c r="N9" s="77"/>
      <c r="O9" s="77">
        <v>1</v>
      </c>
      <c r="P9" s="74"/>
      <c r="Q9" s="71"/>
    </row>
    <row r="10" spans="1:20" x14ac:dyDescent="0.3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75"/>
      <c r="Q10" s="71"/>
    </row>
    <row r="11" spans="1:20" x14ac:dyDescent="0.3">
      <c r="A11" s="77">
        <v>5</v>
      </c>
      <c r="B11" s="77" t="s">
        <v>82</v>
      </c>
      <c r="C11" s="78" t="s">
        <v>72</v>
      </c>
      <c r="D11" s="78" t="s">
        <v>77</v>
      </c>
      <c r="E11" s="78" t="s">
        <v>97</v>
      </c>
      <c r="F11" s="79">
        <v>115.99</v>
      </c>
      <c r="G11" s="79">
        <v>5.46</v>
      </c>
      <c r="H11" s="79">
        <v>5.66</v>
      </c>
      <c r="I11" s="79">
        <f>J11-(F11+G11+H11)</f>
        <v>15.02000000000001</v>
      </c>
      <c r="J11" s="79">
        <v>142.13</v>
      </c>
      <c r="K11" s="79">
        <v>49.402499999999996</v>
      </c>
      <c r="L11" s="79">
        <f>J11+K11</f>
        <v>191.5325</v>
      </c>
      <c r="M11" s="79">
        <v>57.11</v>
      </c>
      <c r="N11" s="77">
        <v>1</v>
      </c>
      <c r="O11" s="77"/>
      <c r="P11" s="74"/>
      <c r="Q11" s="71"/>
    </row>
    <row r="12" spans="1:20" x14ac:dyDescent="0.3">
      <c r="A12" s="77">
        <v>6</v>
      </c>
      <c r="B12" s="77" t="s">
        <v>82</v>
      </c>
      <c r="C12" s="78" t="s">
        <v>72</v>
      </c>
      <c r="D12" s="78" t="s">
        <v>77</v>
      </c>
      <c r="E12" s="78" t="s">
        <v>98</v>
      </c>
      <c r="F12" s="79">
        <v>116.02</v>
      </c>
      <c r="G12" s="79">
        <v>9</v>
      </c>
      <c r="H12" s="79">
        <v>3.97</v>
      </c>
      <c r="I12" s="79">
        <f>J12-(F12+G12+H12)</f>
        <v>15.819999999999993</v>
      </c>
      <c r="J12" s="79">
        <v>144.81</v>
      </c>
      <c r="K12" s="79">
        <v>50.683499999999995</v>
      </c>
      <c r="L12" s="79">
        <f>J12+K12</f>
        <v>195.49349999999998</v>
      </c>
      <c r="M12" s="79">
        <v>58.3</v>
      </c>
      <c r="N12" s="77">
        <v>1</v>
      </c>
      <c r="O12" s="77"/>
      <c r="P12" s="74"/>
      <c r="Q12" s="71"/>
    </row>
    <row r="13" spans="1:20" x14ac:dyDescent="0.3">
      <c r="A13" s="77">
        <v>7</v>
      </c>
      <c r="B13" s="77" t="s">
        <v>82</v>
      </c>
      <c r="C13" s="78" t="s">
        <v>72</v>
      </c>
      <c r="D13" s="78" t="s">
        <v>77</v>
      </c>
      <c r="E13" s="78" t="s">
        <v>99</v>
      </c>
      <c r="F13" s="79">
        <v>109.57</v>
      </c>
      <c r="G13" s="79">
        <v>8.6300000000000008</v>
      </c>
      <c r="H13" s="79">
        <v>6.91</v>
      </c>
      <c r="I13" s="79">
        <f>J13-(F13+G13+H13)</f>
        <v>16.660000000000025</v>
      </c>
      <c r="J13" s="79">
        <v>141.77000000000001</v>
      </c>
      <c r="K13" s="79">
        <v>49.717500000000001</v>
      </c>
      <c r="L13" s="79">
        <f>J13+K13</f>
        <v>191.48750000000001</v>
      </c>
      <c r="M13" s="79">
        <v>57.1</v>
      </c>
      <c r="N13" s="77">
        <v>1</v>
      </c>
      <c r="O13" s="77"/>
      <c r="P13" s="74"/>
      <c r="Q13" s="71"/>
    </row>
    <row r="14" spans="1:20" x14ac:dyDescent="0.3">
      <c r="A14" s="77">
        <v>8</v>
      </c>
      <c r="B14" s="77" t="s">
        <v>82</v>
      </c>
      <c r="C14" s="78" t="s">
        <v>72</v>
      </c>
      <c r="D14" s="78" t="s">
        <v>77</v>
      </c>
      <c r="E14" s="78" t="s">
        <v>100</v>
      </c>
      <c r="F14" s="79">
        <v>115.36</v>
      </c>
      <c r="G14" s="79">
        <v>10.220000000000001</v>
      </c>
      <c r="H14" s="79">
        <v>4.2300000000000004</v>
      </c>
      <c r="I14" s="79">
        <f>J14-(F14+G14+H14)</f>
        <v>16.060000000000002</v>
      </c>
      <c r="J14" s="79">
        <v>145.87</v>
      </c>
      <c r="K14" s="79">
        <v>51.082499999999996</v>
      </c>
      <c r="L14" s="79">
        <f>J14+K14</f>
        <v>196.95249999999999</v>
      </c>
      <c r="M14" s="79">
        <v>58.73</v>
      </c>
      <c r="N14" s="77">
        <v>1</v>
      </c>
      <c r="O14" s="77"/>
      <c r="P14" s="74"/>
      <c r="Q14" s="71"/>
    </row>
    <row r="15" spans="1:20" x14ac:dyDescent="0.3">
      <c r="P15" s="75"/>
      <c r="Q15" s="71"/>
    </row>
    <row r="16" spans="1:20" x14ac:dyDescent="0.3">
      <c r="A16" s="77">
        <v>9</v>
      </c>
      <c r="B16" s="77" t="s">
        <v>82</v>
      </c>
      <c r="C16" s="78" t="s">
        <v>74</v>
      </c>
      <c r="D16" s="78" t="s">
        <v>73</v>
      </c>
      <c r="E16" s="78" t="s">
        <v>101</v>
      </c>
      <c r="F16" s="79">
        <v>75.3</v>
      </c>
      <c r="G16" s="79">
        <v>9.34</v>
      </c>
      <c r="H16" s="79">
        <v>3.65</v>
      </c>
      <c r="I16" s="79">
        <f>J16-(F16+G16+H16)</f>
        <v>9.0099999999999909</v>
      </c>
      <c r="J16" s="79">
        <v>97.3</v>
      </c>
      <c r="K16" s="79">
        <v>35.650999999999996</v>
      </c>
      <c r="L16" s="79">
        <f>J16+K16</f>
        <v>132.95099999999999</v>
      </c>
      <c r="M16" s="79">
        <v>39.65</v>
      </c>
      <c r="N16" s="77"/>
      <c r="O16" s="77">
        <v>1</v>
      </c>
      <c r="P16" s="74"/>
      <c r="Q16" s="71"/>
    </row>
    <row r="17" spans="1:17" x14ac:dyDescent="0.3">
      <c r="A17" s="77">
        <v>10</v>
      </c>
      <c r="B17" s="77" t="s">
        <v>82</v>
      </c>
      <c r="C17" s="78" t="s">
        <v>74</v>
      </c>
      <c r="D17" s="78" t="s">
        <v>73</v>
      </c>
      <c r="E17" s="78" t="s">
        <v>102</v>
      </c>
      <c r="F17" s="79">
        <v>75.849999999999994</v>
      </c>
      <c r="G17" s="79">
        <v>4.32</v>
      </c>
      <c r="H17" s="79">
        <v>3.71</v>
      </c>
      <c r="I17" s="79">
        <f>J17-(F17+G17+H17)</f>
        <v>10.830000000000013</v>
      </c>
      <c r="J17" s="79">
        <v>94.71</v>
      </c>
      <c r="K17" s="79">
        <v>33.102999999999994</v>
      </c>
      <c r="L17" s="79">
        <f>J17+K17</f>
        <v>127.81299999999999</v>
      </c>
      <c r="M17" s="79">
        <v>38.11</v>
      </c>
      <c r="N17" s="77"/>
      <c r="O17" s="77">
        <v>1</v>
      </c>
      <c r="P17" s="74"/>
      <c r="Q17" s="71"/>
    </row>
    <row r="18" spans="1:17" x14ac:dyDescent="0.3">
      <c r="A18" s="77">
        <v>11</v>
      </c>
      <c r="B18" s="77" t="s">
        <v>82</v>
      </c>
      <c r="C18" s="78" t="s">
        <v>74</v>
      </c>
      <c r="D18" s="78" t="s">
        <v>73</v>
      </c>
      <c r="E18" s="78" t="s">
        <v>103</v>
      </c>
      <c r="F18" s="79">
        <v>82.78</v>
      </c>
      <c r="G18" s="79">
        <v>3.54</v>
      </c>
      <c r="H18" s="79">
        <v>4.78</v>
      </c>
      <c r="I18" s="79">
        <f>J18-(F18+G18+H18)</f>
        <v>12.599999999999994</v>
      </c>
      <c r="J18" s="79">
        <v>103.7</v>
      </c>
      <c r="K18" s="79">
        <v>36.344000000000001</v>
      </c>
      <c r="L18" s="79">
        <f>J18+K18</f>
        <v>140.04400000000001</v>
      </c>
      <c r="M18" s="79">
        <v>41.76</v>
      </c>
      <c r="N18" s="77"/>
      <c r="O18" s="77">
        <v>1</v>
      </c>
      <c r="P18" s="74"/>
      <c r="Q18" s="71"/>
    </row>
    <row r="19" spans="1:17" x14ac:dyDescent="0.3">
      <c r="A19" s="77">
        <v>12</v>
      </c>
      <c r="B19" s="77" t="s">
        <v>82</v>
      </c>
      <c r="C19" s="78" t="s">
        <v>74</v>
      </c>
      <c r="D19" s="78" t="s">
        <v>73</v>
      </c>
      <c r="E19" s="78" t="s">
        <v>104</v>
      </c>
      <c r="F19" s="79">
        <v>97.87</v>
      </c>
      <c r="G19" s="79">
        <v>10.54</v>
      </c>
      <c r="H19" s="79">
        <v>3.875</v>
      </c>
      <c r="I19" s="79">
        <f t="shared" ref="I19" si="2">J19-(F19+G19+H19)</f>
        <v>11.954999999999998</v>
      </c>
      <c r="J19" s="79">
        <v>124.24</v>
      </c>
      <c r="K19" s="79">
        <v>43.896999999999998</v>
      </c>
      <c r="L19" s="79">
        <f t="shared" ref="L19" si="3">J19+K19</f>
        <v>168.137</v>
      </c>
      <c r="M19" s="79">
        <v>50.14</v>
      </c>
      <c r="N19" s="77"/>
      <c r="O19" s="77">
        <v>1</v>
      </c>
      <c r="P19" s="74"/>
      <c r="Q19" s="71"/>
    </row>
    <row r="20" spans="1:17" x14ac:dyDescent="0.3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75"/>
      <c r="Q20" s="71"/>
    </row>
    <row r="21" spans="1:17" x14ac:dyDescent="0.3">
      <c r="A21" s="77">
        <v>13</v>
      </c>
      <c r="B21" s="77" t="s">
        <v>82</v>
      </c>
      <c r="C21" s="78" t="s">
        <v>74</v>
      </c>
      <c r="D21" s="78" t="s">
        <v>77</v>
      </c>
      <c r="E21" s="78" t="s">
        <v>105</v>
      </c>
      <c r="F21" s="79">
        <v>115.99</v>
      </c>
      <c r="G21" s="79">
        <v>5.46</v>
      </c>
      <c r="H21" s="79">
        <v>5.66</v>
      </c>
      <c r="I21" s="79">
        <f>J21-(F21+G21+H21)</f>
        <v>15.02000000000001</v>
      </c>
      <c r="J21" s="79">
        <v>142.13</v>
      </c>
      <c r="K21" s="79">
        <v>49.402499999999996</v>
      </c>
      <c r="L21" s="79">
        <f>J21+K21</f>
        <v>191.5325</v>
      </c>
      <c r="M21" s="79">
        <v>57.11</v>
      </c>
      <c r="N21" s="77">
        <v>1</v>
      </c>
      <c r="O21" s="77"/>
      <c r="P21" s="74"/>
      <c r="Q21" s="71"/>
    </row>
    <row r="22" spans="1:17" x14ac:dyDescent="0.3">
      <c r="A22" s="77">
        <v>14</v>
      </c>
      <c r="B22" s="77" t="s">
        <v>82</v>
      </c>
      <c r="C22" s="78" t="s">
        <v>74</v>
      </c>
      <c r="D22" s="78" t="s">
        <v>77</v>
      </c>
      <c r="E22" s="78" t="s">
        <v>106</v>
      </c>
      <c r="F22" s="79">
        <v>116.02</v>
      </c>
      <c r="G22" s="79">
        <v>9</v>
      </c>
      <c r="H22" s="79">
        <v>3.97</v>
      </c>
      <c r="I22" s="79">
        <f>J22-(F22+G22+H22)</f>
        <v>15.819999999999993</v>
      </c>
      <c r="J22" s="79">
        <v>144.81</v>
      </c>
      <c r="K22" s="79">
        <v>50.683499999999995</v>
      </c>
      <c r="L22" s="79">
        <f>J22+K22</f>
        <v>195.49349999999998</v>
      </c>
      <c r="M22" s="79">
        <v>58.3</v>
      </c>
      <c r="N22" s="77">
        <v>1</v>
      </c>
      <c r="O22" s="77"/>
      <c r="P22" s="74"/>
      <c r="Q22" s="71"/>
    </row>
    <row r="23" spans="1:17" x14ac:dyDescent="0.3">
      <c r="A23" s="77">
        <v>15</v>
      </c>
      <c r="B23" s="77" t="s">
        <v>82</v>
      </c>
      <c r="C23" s="78" t="s">
        <v>74</v>
      </c>
      <c r="D23" s="78" t="s">
        <v>77</v>
      </c>
      <c r="E23" s="78" t="s">
        <v>107</v>
      </c>
      <c r="F23" s="79">
        <v>109.57</v>
      </c>
      <c r="G23" s="79">
        <v>8.6300000000000008</v>
      </c>
      <c r="H23" s="79">
        <v>6.91</v>
      </c>
      <c r="I23" s="79">
        <f>J23-(F23+G23+H23)</f>
        <v>16.660000000000025</v>
      </c>
      <c r="J23" s="79">
        <v>141.77000000000001</v>
      </c>
      <c r="K23" s="79">
        <v>49.717500000000001</v>
      </c>
      <c r="L23" s="79">
        <f>J23+K23</f>
        <v>191.48750000000001</v>
      </c>
      <c r="M23" s="79">
        <v>57.1</v>
      </c>
      <c r="N23" s="77">
        <v>1</v>
      </c>
      <c r="O23" s="77"/>
      <c r="P23" s="74"/>
      <c r="Q23" s="71"/>
    </row>
    <row r="24" spans="1:17" x14ac:dyDescent="0.3">
      <c r="A24" s="77">
        <v>16</v>
      </c>
      <c r="B24" s="77" t="s">
        <v>82</v>
      </c>
      <c r="C24" s="78" t="s">
        <v>74</v>
      </c>
      <c r="D24" s="78" t="s">
        <v>77</v>
      </c>
      <c r="E24" s="78" t="s">
        <v>108</v>
      </c>
      <c r="F24" s="79">
        <v>115.36</v>
      </c>
      <c r="G24" s="79">
        <v>10.220000000000001</v>
      </c>
      <c r="H24" s="79">
        <v>4.2300000000000004</v>
      </c>
      <c r="I24" s="79">
        <f>J24-(F24+G24+H24)</f>
        <v>16.060000000000002</v>
      </c>
      <c r="J24" s="79">
        <v>145.87</v>
      </c>
      <c r="K24" s="79">
        <v>51.082499999999996</v>
      </c>
      <c r="L24" s="79">
        <f>J24+K24</f>
        <v>196.95249999999999</v>
      </c>
      <c r="M24" s="79">
        <v>58.73</v>
      </c>
      <c r="N24" s="77">
        <v>1</v>
      </c>
      <c r="O24" s="77"/>
      <c r="P24" s="74"/>
      <c r="Q24" s="71"/>
    </row>
    <row r="25" spans="1:17" x14ac:dyDescent="0.3">
      <c r="A25" s="77"/>
      <c r="B25" s="77"/>
      <c r="C25" s="81"/>
      <c r="D25" s="81"/>
      <c r="E25" s="81"/>
      <c r="F25" s="82"/>
      <c r="G25" s="82"/>
      <c r="H25" s="82"/>
      <c r="I25" s="82"/>
      <c r="J25" s="82"/>
      <c r="K25" s="82"/>
      <c r="L25" s="82"/>
      <c r="N25" s="83"/>
      <c r="O25" s="83"/>
      <c r="P25" s="75"/>
      <c r="Q25" s="71"/>
    </row>
    <row r="26" spans="1:17" x14ac:dyDescent="0.3">
      <c r="A26" s="77">
        <v>17</v>
      </c>
      <c r="B26" s="77" t="s">
        <v>82</v>
      </c>
      <c r="C26" s="78" t="s">
        <v>75</v>
      </c>
      <c r="D26" s="78" t="s">
        <v>73</v>
      </c>
      <c r="E26" s="78" t="s">
        <v>109</v>
      </c>
      <c r="F26" s="79">
        <v>75.3</v>
      </c>
      <c r="G26" s="79">
        <v>9.34</v>
      </c>
      <c r="H26" s="79">
        <v>3.65</v>
      </c>
      <c r="I26" s="79">
        <f>J26-(F26+G26+H26)</f>
        <v>9.0099999999999909</v>
      </c>
      <c r="J26" s="79">
        <v>97.3</v>
      </c>
      <c r="K26" s="79">
        <v>35.650999999999996</v>
      </c>
      <c r="L26" s="79">
        <f>J26+K26</f>
        <v>132.95099999999999</v>
      </c>
      <c r="M26" s="79">
        <v>39.65</v>
      </c>
      <c r="N26" s="77"/>
      <c r="O26" s="77">
        <v>1</v>
      </c>
      <c r="P26" s="74"/>
      <c r="Q26" s="71"/>
    </row>
    <row r="27" spans="1:17" x14ac:dyDescent="0.3">
      <c r="A27" s="77">
        <v>18</v>
      </c>
      <c r="B27" s="77" t="s">
        <v>82</v>
      </c>
      <c r="C27" s="78" t="s">
        <v>75</v>
      </c>
      <c r="D27" s="78" t="s">
        <v>73</v>
      </c>
      <c r="E27" s="78" t="s">
        <v>110</v>
      </c>
      <c r="F27" s="79">
        <v>75.849999999999994</v>
      </c>
      <c r="G27" s="79">
        <v>4.32</v>
      </c>
      <c r="H27" s="79">
        <v>3.71</v>
      </c>
      <c r="I27" s="79">
        <f>J27-(F27+G27+H27)</f>
        <v>10.830000000000013</v>
      </c>
      <c r="J27" s="79">
        <v>94.71</v>
      </c>
      <c r="K27" s="79">
        <v>33.102999999999994</v>
      </c>
      <c r="L27" s="79">
        <f>J27+K27</f>
        <v>127.81299999999999</v>
      </c>
      <c r="M27" s="79">
        <v>38.11</v>
      </c>
      <c r="N27" s="77"/>
      <c r="O27" s="77">
        <v>1</v>
      </c>
      <c r="P27" s="74"/>
      <c r="Q27" s="71"/>
    </row>
    <row r="28" spans="1:17" x14ac:dyDescent="0.3">
      <c r="A28" s="77">
        <v>19</v>
      </c>
      <c r="B28" s="77" t="s">
        <v>82</v>
      </c>
      <c r="C28" s="78" t="s">
        <v>75</v>
      </c>
      <c r="D28" s="78" t="s">
        <v>73</v>
      </c>
      <c r="E28" s="78" t="s">
        <v>111</v>
      </c>
      <c r="F28" s="79">
        <v>82.78</v>
      </c>
      <c r="G28" s="79">
        <v>3.54</v>
      </c>
      <c r="H28" s="79">
        <v>4.78</v>
      </c>
      <c r="I28" s="79">
        <f>J28-(F28+G28+H28)</f>
        <v>12.599999999999994</v>
      </c>
      <c r="J28" s="79">
        <v>103.7</v>
      </c>
      <c r="K28" s="79">
        <v>36.344000000000001</v>
      </c>
      <c r="L28" s="79">
        <f>J28+K28</f>
        <v>140.04400000000001</v>
      </c>
      <c r="M28" s="79">
        <v>41.76</v>
      </c>
      <c r="N28" s="77"/>
      <c r="O28" s="77">
        <v>1</v>
      </c>
      <c r="P28" s="74"/>
      <c r="Q28" s="71"/>
    </row>
    <row r="29" spans="1:17" x14ac:dyDescent="0.3">
      <c r="A29" s="77">
        <v>20</v>
      </c>
      <c r="B29" s="77" t="s">
        <v>82</v>
      </c>
      <c r="C29" s="78" t="s">
        <v>75</v>
      </c>
      <c r="D29" s="78" t="s">
        <v>73</v>
      </c>
      <c r="E29" s="78" t="s">
        <v>112</v>
      </c>
      <c r="F29" s="79">
        <v>97.87</v>
      </c>
      <c r="G29" s="79">
        <v>10.54</v>
      </c>
      <c r="H29" s="79">
        <v>3.875</v>
      </c>
      <c r="I29" s="79">
        <f t="shared" ref="I29" si="4">J29-(F29+G29+H29)</f>
        <v>11.954999999999998</v>
      </c>
      <c r="J29" s="79">
        <v>124.24</v>
      </c>
      <c r="K29" s="79">
        <v>43.896999999999998</v>
      </c>
      <c r="L29" s="79">
        <f t="shared" ref="L29" si="5">J29+K29</f>
        <v>168.137</v>
      </c>
      <c r="M29" s="79">
        <v>50.14</v>
      </c>
      <c r="N29" s="77">
        <v>1</v>
      </c>
      <c r="O29" s="77"/>
      <c r="P29" s="74"/>
      <c r="Q29" s="71"/>
    </row>
    <row r="30" spans="1:17" x14ac:dyDescent="0.3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75"/>
      <c r="Q30" s="71"/>
    </row>
    <row r="31" spans="1:17" x14ac:dyDescent="0.3">
      <c r="A31" s="77">
        <v>21</v>
      </c>
      <c r="B31" s="77" t="s">
        <v>82</v>
      </c>
      <c r="C31" s="78" t="s">
        <v>75</v>
      </c>
      <c r="D31" s="78" t="s">
        <v>77</v>
      </c>
      <c r="E31" s="78" t="s">
        <v>113</v>
      </c>
      <c r="F31" s="79">
        <v>115.99</v>
      </c>
      <c r="G31" s="79">
        <v>5.46</v>
      </c>
      <c r="H31" s="79">
        <v>5.66</v>
      </c>
      <c r="I31" s="79">
        <f>J31-(F31+G31+H31)</f>
        <v>15.02000000000001</v>
      </c>
      <c r="J31" s="79">
        <v>142.13</v>
      </c>
      <c r="K31" s="79">
        <v>49.402499999999996</v>
      </c>
      <c r="L31" s="79">
        <f>J31+K31</f>
        <v>191.5325</v>
      </c>
      <c r="M31" s="79">
        <v>57.11</v>
      </c>
      <c r="N31" s="77">
        <v>1</v>
      </c>
      <c r="O31" s="77"/>
      <c r="P31" s="74"/>
      <c r="Q31" s="71"/>
    </row>
    <row r="32" spans="1:17" x14ac:dyDescent="0.3">
      <c r="A32" s="77">
        <v>22</v>
      </c>
      <c r="B32" s="77" t="s">
        <v>82</v>
      </c>
      <c r="C32" s="78" t="s">
        <v>75</v>
      </c>
      <c r="D32" s="78" t="s">
        <v>77</v>
      </c>
      <c r="E32" s="78" t="s">
        <v>114</v>
      </c>
      <c r="F32" s="79">
        <v>116.02</v>
      </c>
      <c r="G32" s="79">
        <v>9</v>
      </c>
      <c r="H32" s="79">
        <v>3.97</v>
      </c>
      <c r="I32" s="79">
        <f>J32-(F32+G32+H32)</f>
        <v>15.819999999999993</v>
      </c>
      <c r="J32" s="79">
        <v>144.81</v>
      </c>
      <c r="K32" s="79">
        <v>50.683499999999995</v>
      </c>
      <c r="L32" s="79">
        <f>J32+K32</f>
        <v>195.49349999999998</v>
      </c>
      <c r="M32" s="79">
        <v>58.3</v>
      </c>
      <c r="N32" s="77">
        <v>1</v>
      </c>
      <c r="O32" s="77"/>
      <c r="P32" s="74"/>
      <c r="Q32" s="71"/>
    </row>
    <row r="33" spans="1:17" x14ac:dyDescent="0.3">
      <c r="A33" s="77">
        <v>23</v>
      </c>
      <c r="B33" s="77" t="s">
        <v>82</v>
      </c>
      <c r="C33" s="78" t="s">
        <v>75</v>
      </c>
      <c r="D33" s="78" t="s">
        <v>77</v>
      </c>
      <c r="E33" s="78" t="s">
        <v>115</v>
      </c>
      <c r="F33" s="79">
        <v>109.57</v>
      </c>
      <c r="G33" s="79">
        <v>8.6300000000000008</v>
      </c>
      <c r="H33" s="79">
        <v>6.91</v>
      </c>
      <c r="I33" s="79">
        <f>J33-(F33+G33+H33)</f>
        <v>16.660000000000025</v>
      </c>
      <c r="J33" s="79">
        <v>141.77000000000001</v>
      </c>
      <c r="K33" s="79">
        <v>49.717500000000001</v>
      </c>
      <c r="L33" s="79">
        <f>J33+K33</f>
        <v>191.48750000000001</v>
      </c>
      <c r="M33" s="79">
        <v>57.1</v>
      </c>
      <c r="N33" s="77">
        <v>1</v>
      </c>
      <c r="O33" s="77"/>
      <c r="P33" s="74"/>
      <c r="Q33" s="71"/>
    </row>
    <row r="34" spans="1:17" x14ac:dyDescent="0.3">
      <c r="A34" s="77">
        <v>24</v>
      </c>
      <c r="B34" s="77" t="s">
        <v>82</v>
      </c>
      <c r="C34" s="78" t="s">
        <v>75</v>
      </c>
      <c r="D34" s="78" t="s">
        <v>77</v>
      </c>
      <c r="E34" s="78" t="s">
        <v>116</v>
      </c>
      <c r="F34" s="79">
        <v>115.36</v>
      </c>
      <c r="G34" s="79">
        <v>10.220000000000001</v>
      </c>
      <c r="H34" s="79">
        <v>4.2300000000000004</v>
      </c>
      <c r="I34" s="79">
        <f>J34-(F34+G34+H34)</f>
        <v>16.060000000000002</v>
      </c>
      <c r="J34" s="79">
        <v>145.87</v>
      </c>
      <c r="K34" s="79">
        <v>51.082499999999996</v>
      </c>
      <c r="L34" s="79">
        <f>J34+K34</f>
        <v>196.95249999999999</v>
      </c>
      <c r="M34" s="79">
        <v>58.73</v>
      </c>
      <c r="N34" s="77">
        <v>1</v>
      </c>
      <c r="O34" s="77"/>
      <c r="P34" s="74"/>
      <c r="Q34" s="71"/>
    </row>
    <row r="35" spans="1:17" x14ac:dyDescent="0.3">
      <c r="A35" s="77"/>
      <c r="B35" s="77"/>
      <c r="C35" s="81"/>
      <c r="D35" s="81"/>
      <c r="E35" s="81"/>
      <c r="F35" s="82"/>
      <c r="G35" s="82"/>
      <c r="H35" s="82"/>
      <c r="I35" s="82"/>
      <c r="J35" s="82"/>
      <c r="K35" s="82"/>
      <c r="L35" s="82"/>
      <c r="N35" s="83"/>
      <c r="O35" s="83"/>
      <c r="P35" s="75"/>
      <c r="Q35" s="71"/>
    </row>
    <row r="36" spans="1:17" x14ac:dyDescent="0.3">
      <c r="A36" s="77">
        <v>25</v>
      </c>
      <c r="B36" s="77" t="s">
        <v>82</v>
      </c>
      <c r="C36" s="78" t="s">
        <v>76</v>
      </c>
      <c r="D36" s="78" t="s">
        <v>73</v>
      </c>
      <c r="E36" s="78" t="s">
        <v>117</v>
      </c>
      <c r="F36" s="79">
        <v>75.3</v>
      </c>
      <c r="G36" s="79">
        <v>9.34</v>
      </c>
      <c r="H36" s="79">
        <v>3.65</v>
      </c>
      <c r="I36" s="79">
        <f>J36-(F36+G36+H36)</f>
        <v>9.0099999999999909</v>
      </c>
      <c r="J36" s="79">
        <v>97.3</v>
      </c>
      <c r="K36" s="79">
        <v>35.650999999999996</v>
      </c>
      <c r="L36" s="79">
        <f>J36+K36</f>
        <v>132.95099999999999</v>
      </c>
      <c r="M36" s="79">
        <v>39.65</v>
      </c>
      <c r="N36" s="77"/>
      <c r="O36" s="77">
        <v>1</v>
      </c>
      <c r="P36" s="74"/>
      <c r="Q36" s="71"/>
    </row>
    <row r="37" spans="1:17" x14ac:dyDescent="0.3">
      <c r="A37" s="77">
        <v>26</v>
      </c>
      <c r="B37" s="77" t="s">
        <v>82</v>
      </c>
      <c r="C37" s="78" t="s">
        <v>76</v>
      </c>
      <c r="D37" s="78" t="s">
        <v>73</v>
      </c>
      <c r="E37" s="78" t="s">
        <v>118</v>
      </c>
      <c r="F37" s="79">
        <v>75.849999999999994</v>
      </c>
      <c r="G37" s="79">
        <v>4.32</v>
      </c>
      <c r="H37" s="79">
        <v>3.71</v>
      </c>
      <c r="I37" s="79">
        <f>J37-(F37+G37+H37)</f>
        <v>10.830000000000013</v>
      </c>
      <c r="J37" s="79">
        <v>94.71</v>
      </c>
      <c r="K37" s="79">
        <v>33.102999999999994</v>
      </c>
      <c r="L37" s="79">
        <f>J37+K37</f>
        <v>127.81299999999999</v>
      </c>
      <c r="M37" s="79">
        <v>38.11</v>
      </c>
      <c r="N37" s="77"/>
      <c r="O37" s="77">
        <v>1</v>
      </c>
      <c r="P37" s="74"/>
      <c r="Q37" s="71"/>
    </row>
    <row r="38" spans="1:17" x14ac:dyDescent="0.3">
      <c r="A38" s="77">
        <v>27</v>
      </c>
      <c r="B38" s="77" t="s">
        <v>82</v>
      </c>
      <c r="C38" s="78" t="s">
        <v>76</v>
      </c>
      <c r="D38" s="78" t="s">
        <v>73</v>
      </c>
      <c r="E38" s="78" t="s">
        <v>119</v>
      </c>
      <c r="F38" s="79">
        <v>82.78</v>
      </c>
      <c r="G38" s="79">
        <v>3.54</v>
      </c>
      <c r="H38" s="79">
        <v>4.78</v>
      </c>
      <c r="I38" s="79">
        <f>J38-(F38+G38+H38)</f>
        <v>12.599999999999994</v>
      </c>
      <c r="J38" s="79">
        <v>103.7</v>
      </c>
      <c r="K38" s="79">
        <v>36.344000000000001</v>
      </c>
      <c r="L38" s="79">
        <f>J38+K38</f>
        <v>140.04400000000001</v>
      </c>
      <c r="M38" s="79">
        <v>41.76</v>
      </c>
      <c r="N38" s="77">
        <v>1</v>
      </c>
      <c r="O38" s="77"/>
      <c r="P38" s="74"/>
      <c r="Q38" s="71"/>
    </row>
    <row r="39" spans="1:17" x14ac:dyDescent="0.3">
      <c r="A39" s="77">
        <v>28</v>
      </c>
      <c r="B39" s="77" t="s">
        <v>82</v>
      </c>
      <c r="C39" s="78" t="s">
        <v>76</v>
      </c>
      <c r="D39" s="78" t="s">
        <v>73</v>
      </c>
      <c r="E39" s="78" t="s">
        <v>120</v>
      </c>
      <c r="F39" s="79">
        <v>97.87</v>
      </c>
      <c r="G39" s="79">
        <v>10.54</v>
      </c>
      <c r="H39" s="79">
        <v>3.875</v>
      </c>
      <c r="I39" s="79">
        <f t="shared" ref="I39" si="6">J39-(F39+G39+H39)</f>
        <v>11.954999999999998</v>
      </c>
      <c r="J39" s="79">
        <v>124.24</v>
      </c>
      <c r="K39" s="79">
        <v>43.896999999999998</v>
      </c>
      <c r="L39" s="79">
        <f t="shared" ref="L39" si="7">J39+K39</f>
        <v>168.137</v>
      </c>
      <c r="M39" s="79">
        <v>50.14</v>
      </c>
      <c r="N39" s="77">
        <v>1</v>
      </c>
      <c r="O39" s="77"/>
      <c r="P39" s="74"/>
      <c r="Q39" s="71"/>
    </row>
    <row r="40" spans="1:17" x14ac:dyDescent="0.3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75"/>
      <c r="Q40" s="71"/>
    </row>
    <row r="41" spans="1:17" x14ac:dyDescent="0.3">
      <c r="A41" s="77">
        <v>29</v>
      </c>
      <c r="B41" s="77" t="s">
        <v>82</v>
      </c>
      <c r="C41" s="78" t="s">
        <v>76</v>
      </c>
      <c r="D41" s="78" t="s">
        <v>77</v>
      </c>
      <c r="E41" s="78" t="s">
        <v>121</v>
      </c>
      <c r="F41" s="79">
        <v>115.99</v>
      </c>
      <c r="G41" s="79">
        <v>5.46</v>
      </c>
      <c r="H41" s="79">
        <v>5.66</v>
      </c>
      <c r="I41" s="79">
        <f>J41-(F41+G41+H41)</f>
        <v>15.02000000000001</v>
      </c>
      <c r="J41" s="79">
        <v>142.13</v>
      </c>
      <c r="K41" s="79">
        <v>49.402499999999996</v>
      </c>
      <c r="L41" s="79">
        <f>J41+K41</f>
        <v>191.5325</v>
      </c>
      <c r="M41" s="79">
        <v>57.11</v>
      </c>
      <c r="N41" s="77">
        <v>1</v>
      </c>
      <c r="O41" s="77"/>
      <c r="P41" s="74"/>
      <c r="Q41" s="71"/>
    </row>
    <row r="42" spans="1:17" x14ac:dyDescent="0.3">
      <c r="A42" s="77">
        <v>30</v>
      </c>
      <c r="B42" s="77" t="s">
        <v>82</v>
      </c>
      <c r="C42" s="78" t="s">
        <v>76</v>
      </c>
      <c r="D42" s="78" t="s">
        <v>77</v>
      </c>
      <c r="E42" s="78" t="s">
        <v>122</v>
      </c>
      <c r="F42" s="79">
        <v>116.02</v>
      </c>
      <c r="G42" s="79">
        <v>9</v>
      </c>
      <c r="H42" s="79">
        <v>3.97</v>
      </c>
      <c r="I42" s="79">
        <f>J42-(F42+G42+H42)</f>
        <v>15.819999999999993</v>
      </c>
      <c r="J42" s="79">
        <v>144.81</v>
      </c>
      <c r="K42" s="79">
        <v>50.683499999999995</v>
      </c>
      <c r="L42" s="79">
        <f>J42+K42</f>
        <v>195.49349999999998</v>
      </c>
      <c r="M42" s="79">
        <v>58.3</v>
      </c>
      <c r="N42" s="77">
        <v>1</v>
      </c>
      <c r="O42" s="77"/>
      <c r="P42" s="74"/>
      <c r="Q42" s="71"/>
    </row>
    <row r="43" spans="1:17" x14ac:dyDescent="0.3">
      <c r="A43" s="77">
        <v>31</v>
      </c>
      <c r="B43" s="77" t="s">
        <v>82</v>
      </c>
      <c r="C43" s="78" t="s">
        <v>76</v>
      </c>
      <c r="D43" s="78" t="s">
        <v>77</v>
      </c>
      <c r="E43" s="78" t="s">
        <v>123</v>
      </c>
      <c r="F43" s="79">
        <v>109.57</v>
      </c>
      <c r="G43" s="79">
        <v>8.6300000000000008</v>
      </c>
      <c r="H43" s="79">
        <v>6.91</v>
      </c>
      <c r="I43" s="79">
        <f>J43-(F43+G43+H43)</f>
        <v>16.660000000000025</v>
      </c>
      <c r="J43" s="79">
        <v>141.77000000000001</v>
      </c>
      <c r="K43" s="79">
        <v>49.717500000000001</v>
      </c>
      <c r="L43" s="79">
        <f>J43+K43</f>
        <v>191.48750000000001</v>
      </c>
      <c r="M43" s="79">
        <v>57.1</v>
      </c>
      <c r="N43" s="77">
        <v>1</v>
      </c>
      <c r="O43" s="77"/>
      <c r="P43" s="74"/>
      <c r="Q43" s="71"/>
    </row>
    <row r="44" spans="1:17" x14ac:dyDescent="0.3">
      <c r="A44" s="77">
        <v>32</v>
      </c>
      <c r="B44" s="77" t="s">
        <v>82</v>
      </c>
      <c r="C44" s="78" t="s">
        <v>76</v>
      </c>
      <c r="D44" s="78" t="s">
        <v>77</v>
      </c>
      <c r="E44" s="78" t="s">
        <v>124</v>
      </c>
      <c r="F44" s="79">
        <v>115.36</v>
      </c>
      <c r="G44" s="79">
        <v>10.220000000000001</v>
      </c>
      <c r="H44" s="79">
        <v>4.2300000000000004</v>
      </c>
      <c r="I44" s="79">
        <f>J44-(F44+G44+H44)</f>
        <v>16.060000000000002</v>
      </c>
      <c r="J44" s="79">
        <v>145.87</v>
      </c>
      <c r="K44" s="79">
        <v>51.082499999999996</v>
      </c>
      <c r="L44" s="79">
        <f>J44+K44</f>
        <v>196.95249999999999</v>
      </c>
      <c r="M44" s="79">
        <v>58.73</v>
      </c>
      <c r="N44" s="77">
        <v>1</v>
      </c>
      <c r="O44" s="77"/>
      <c r="P44" s="74"/>
      <c r="Q44" s="71"/>
    </row>
    <row r="45" spans="1:17" x14ac:dyDescent="0.3">
      <c r="A45" s="77"/>
      <c r="B45" s="77"/>
      <c r="C45" s="81"/>
      <c r="D45" s="81"/>
      <c r="E45" s="81"/>
      <c r="F45" s="82"/>
      <c r="G45" s="82"/>
      <c r="H45" s="82"/>
      <c r="I45" s="82"/>
      <c r="J45" s="82"/>
      <c r="K45" s="82"/>
      <c r="L45" s="82"/>
      <c r="N45" s="83"/>
      <c r="O45" s="83"/>
      <c r="P45" s="75"/>
      <c r="Q45" s="71"/>
    </row>
    <row r="46" spans="1:17" x14ac:dyDescent="0.3">
      <c r="A46" s="77">
        <v>33</v>
      </c>
      <c r="B46" s="77" t="s">
        <v>82</v>
      </c>
      <c r="C46" s="78" t="s">
        <v>78</v>
      </c>
      <c r="D46" s="78" t="s">
        <v>73</v>
      </c>
      <c r="E46" s="78" t="s">
        <v>125</v>
      </c>
      <c r="F46" s="79">
        <v>75.3</v>
      </c>
      <c r="G46" s="79">
        <v>9.34</v>
      </c>
      <c r="H46" s="79">
        <v>3.65</v>
      </c>
      <c r="I46" s="79">
        <f>J46-(F46+G46+H46)</f>
        <v>9.0099999999999909</v>
      </c>
      <c r="J46" s="79">
        <v>97.3</v>
      </c>
      <c r="K46" s="79">
        <v>35.650999999999996</v>
      </c>
      <c r="L46" s="79">
        <f>J46+K46</f>
        <v>132.95099999999999</v>
      </c>
      <c r="M46" s="79">
        <v>39.65</v>
      </c>
      <c r="N46" s="77"/>
      <c r="O46" s="77">
        <v>1</v>
      </c>
      <c r="P46" s="74"/>
      <c r="Q46" s="71"/>
    </row>
    <row r="47" spans="1:17" x14ac:dyDescent="0.3">
      <c r="A47" s="77">
        <v>34</v>
      </c>
      <c r="B47" s="77" t="s">
        <v>82</v>
      </c>
      <c r="C47" s="78" t="s">
        <v>78</v>
      </c>
      <c r="D47" s="78" t="s">
        <v>73</v>
      </c>
      <c r="E47" s="78" t="s">
        <v>126</v>
      </c>
      <c r="F47" s="79">
        <v>75.849999999999994</v>
      </c>
      <c r="G47" s="79">
        <v>4.32</v>
      </c>
      <c r="H47" s="79">
        <v>3.71</v>
      </c>
      <c r="I47" s="79">
        <f>J47-(F47+G47+H47)</f>
        <v>10.830000000000013</v>
      </c>
      <c r="J47" s="79">
        <v>94.71</v>
      </c>
      <c r="K47" s="79">
        <v>33.102999999999994</v>
      </c>
      <c r="L47" s="79">
        <f>J47+K47</f>
        <v>127.81299999999999</v>
      </c>
      <c r="M47" s="79">
        <v>38.11</v>
      </c>
      <c r="N47" s="77"/>
      <c r="O47" s="77">
        <v>1</v>
      </c>
      <c r="P47" s="74"/>
      <c r="Q47" s="71"/>
    </row>
    <row r="48" spans="1:17" x14ac:dyDescent="0.3">
      <c r="A48" s="77">
        <v>35</v>
      </c>
      <c r="B48" s="77" t="s">
        <v>82</v>
      </c>
      <c r="C48" s="78" t="s">
        <v>78</v>
      </c>
      <c r="D48" s="78" t="s">
        <v>73</v>
      </c>
      <c r="E48" s="78" t="s">
        <v>127</v>
      </c>
      <c r="F48" s="79">
        <v>82.78</v>
      </c>
      <c r="G48" s="79">
        <v>3.54</v>
      </c>
      <c r="H48" s="79">
        <v>4.78</v>
      </c>
      <c r="I48" s="79">
        <f>J48-(F48+G48+H48)</f>
        <v>12.599999999999994</v>
      </c>
      <c r="J48" s="79">
        <v>103.7</v>
      </c>
      <c r="K48" s="79">
        <v>36.344000000000001</v>
      </c>
      <c r="L48" s="79">
        <f>J48+K48</f>
        <v>140.04400000000001</v>
      </c>
      <c r="M48" s="79">
        <v>41.76</v>
      </c>
      <c r="N48" s="77">
        <v>1</v>
      </c>
      <c r="O48" s="77"/>
      <c r="P48" s="74"/>
      <c r="Q48" s="71"/>
    </row>
    <row r="49" spans="1:17" x14ac:dyDescent="0.3">
      <c r="A49" s="77">
        <v>36</v>
      </c>
      <c r="B49" s="77" t="s">
        <v>82</v>
      </c>
      <c r="C49" s="78" t="s">
        <v>78</v>
      </c>
      <c r="D49" s="78" t="s">
        <v>73</v>
      </c>
      <c r="E49" s="78" t="s">
        <v>128</v>
      </c>
      <c r="F49" s="79">
        <v>97.87</v>
      </c>
      <c r="G49" s="79">
        <v>10.54</v>
      </c>
      <c r="H49" s="79">
        <v>3.875</v>
      </c>
      <c r="I49" s="79">
        <f t="shared" ref="I49" si="8">J49-(F49+G49+H49)</f>
        <v>11.954999999999998</v>
      </c>
      <c r="J49" s="79">
        <v>124.24</v>
      </c>
      <c r="K49" s="79">
        <v>43.896999999999998</v>
      </c>
      <c r="L49" s="79">
        <f t="shared" ref="L49" si="9">J49+K49</f>
        <v>168.137</v>
      </c>
      <c r="M49" s="79">
        <v>50.14</v>
      </c>
      <c r="N49" s="77">
        <v>1</v>
      </c>
      <c r="O49" s="77"/>
      <c r="P49" s="74"/>
      <c r="Q49" s="71"/>
    </row>
    <row r="50" spans="1:17" x14ac:dyDescent="0.3">
      <c r="A50" s="80"/>
      <c r="B50" s="80"/>
      <c r="C50" s="78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75"/>
      <c r="Q50" s="71"/>
    </row>
    <row r="51" spans="1:17" x14ac:dyDescent="0.3">
      <c r="A51" s="77">
        <v>37</v>
      </c>
      <c r="B51" s="77" t="s">
        <v>82</v>
      </c>
      <c r="C51" s="78" t="s">
        <v>78</v>
      </c>
      <c r="D51" s="78" t="s">
        <v>77</v>
      </c>
      <c r="E51" s="78" t="s">
        <v>129</v>
      </c>
      <c r="F51" s="79">
        <v>115.99</v>
      </c>
      <c r="G51" s="79">
        <v>5.46</v>
      </c>
      <c r="H51" s="79">
        <v>5.66</v>
      </c>
      <c r="I51" s="79">
        <f>J51-(F51+G51+H51)</f>
        <v>15.02000000000001</v>
      </c>
      <c r="J51" s="79">
        <v>142.13</v>
      </c>
      <c r="K51" s="79">
        <v>49.402499999999996</v>
      </c>
      <c r="L51" s="79">
        <f>J51+K51</f>
        <v>191.5325</v>
      </c>
      <c r="M51" s="79">
        <v>57.11</v>
      </c>
      <c r="N51" s="77">
        <v>1</v>
      </c>
      <c r="O51" s="77"/>
      <c r="P51" s="74"/>
      <c r="Q51" s="71"/>
    </row>
    <row r="52" spans="1:17" x14ac:dyDescent="0.3">
      <c r="A52" s="77">
        <v>38</v>
      </c>
      <c r="B52" s="77" t="s">
        <v>82</v>
      </c>
      <c r="C52" s="78" t="s">
        <v>78</v>
      </c>
      <c r="D52" s="78" t="s">
        <v>77</v>
      </c>
      <c r="E52" s="78" t="s">
        <v>130</v>
      </c>
      <c r="F52" s="79">
        <v>116.02</v>
      </c>
      <c r="G52" s="79">
        <v>9</v>
      </c>
      <c r="H52" s="79">
        <v>3.97</v>
      </c>
      <c r="I52" s="79">
        <f>J52-(F52+G52+H52)</f>
        <v>15.819999999999993</v>
      </c>
      <c r="J52" s="79">
        <v>144.81</v>
      </c>
      <c r="K52" s="79">
        <v>50.683499999999995</v>
      </c>
      <c r="L52" s="79">
        <f>J52+K52</f>
        <v>195.49349999999998</v>
      </c>
      <c r="M52" s="79">
        <v>58.3</v>
      </c>
      <c r="N52" s="77">
        <v>1</v>
      </c>
      <c r="O52" s="77"/>
      <c r="P52" s="74"/>
      <c r="Q52" s="71"/>
    </row>
    <row r="53" spans="1:17" x14ac:dyDescent="0.3">
      <c r="A53" s="77">
        <v>39</v>
      </c>
      <c r="B53" s="77" t="s">
        <v>82</v>
      </c>
      <c r="C53" s="78" t="s">
        <v>78</v>
      </c>
      <c r="D53" s="78" t="s">
        <v>77</v>
      </c>
      <c r="E53" s="78" t="s">
        <v>131</v>
      </c>
      <c r="F53" s="79">
        <v>109.57</v>
      </c>
      <c r="G53" s="79">
        <v>8.6300000000000008</v>
      </c>
      <c r="H53" s="79">
        <v>6.91</v>
      </c>
      <c r="I53" s="79">
        <f>J53-(F53+G53+H53)</f>
        <v>16.660000000000025</v>
      </c>
      <c r="J53" s="79">
        <v>141.77000000000001</v>
      </c>
      <c r="K53" s="79">
        <v>49.717500000000001</v>
      </c>
      <c r="L53" s="79">
        <f>J53+K53</f>
        <v>191.48750000000001</v>
      </c>
      <c r="M53" s="79">
        <v>57.1</v>
      </c>
      <c r="N53" s="77">
        <v>1</v>
      </c>
      <c r="O53" s="77"/>
      <c r="P53" s="74"/>
      <c r="Q53" s="71"/>
    </row>
    <row r="54" spans="1:17" x14ac:dyDescent="0.3">
      <c r="A54" s="77">
        <v>40</v>
      </c>
      <c r="B54" s="77" t="s">
        <v>82</v>
      </c>
      <c r="C54" s="78" t="s">
        <v>78</v>
      </c>
      <c r="D54" s="78" t="s">
        <v>77</v>
      </c>
      <c r="E54" s="78" t="s">
        <v>132</v>
      </c>
      <c r="F54" s="79">
        <v>115.36</v>
      </c>
      <c r="G54" s="79">
        <v>10.220000000000001</v>
      </c>
      <c r="H54" s="79">
        <v>4.2300000000000004</v>
      </c>
      <c r="I54" s="79">
        <f>J54-(F54+G54+H54)</f>
        <v>16.060000000000002</v>
      </c>
      <c r="J54" s="79">
        <v>145.87</v>
      </c>
      <c r="K54" s="79">
        <v>51.082499999999996</v>
      </c>
      <c r="L54" s="79">
        <f>J54+K54</f>
        <v>196.95249999999999</v>
      </c>
      <c r="M54" s="79">
        <v>58.73</v>
      </c>
      <c r="N54" s="77">
        <v>1</v>
      </c>
      <c r="O54" s="77"/>
      <c r="P54" s="74"/>
      <c r="Q54" s="71"/>
    </row>
    <row r="55" spans="1:17" x14ac:dyDescent="0.3">
      <c r="A55" s="77"/>
      <c r="B55" s="77"/>
      <c r="C55" s="81"/>
      <c r="D55" s="81"/>
      <c r="E55" s="81"/>
      <c r="F55" s="82"/>
      <c r="G55" s="82"/>
      <c r="H55" s="82"/>
      <c r="I55" s="82"/>
      <c r="J55" s="82"/>
      <c r="K55" s="82"/>
      <c r="L55" s="82"/>
      <c r="N55" s="83"/>
      <c r="O55" s="83"/>
      <c r="P55" s="75"/>
      <c r="Q55" s="71"/>
    </row>
    <row r="56" spans="1:17" x14ac:dyDescent="0.3">
      <c r="A56" s="77">
        <v>41</v>
      </c>
      <c r="B56" s="77" t="s">
        <v>82</v>
      </c>
      <c r="C56" s="78" t="s">
        <v>79</v>
      </c>
      <c r="D56" s="78" t="s">
        <v>73</v>
      </c>
      <c r="E56" s="78" t="s">
        <v>133</v>
      </c>
      <c r="F56" s="79">
        <v>75.3</v>
      </c>
      <c r="G56" s="79">
        <v>9.34</v>
      </c>
      <c r="H56" s="79">
        <v>3.65</v>
      </c>
      <c r="I56" s="79">
        <f>J56-(F56+G56+H56)</f>
        <v>9.0099999999999909</v>
      </c>
      <c r="J56" s="79">
        <v>97.3</v>
      </c>
      <c r="K56" s="79">
        <v>35.650999999999996</v>
      </c>
      <c r="L56" s="79">
        <f>J56+K56</f>
        <v>132.95099999999999</v>
      </c>
      <c r="M56" s="79">
        <v>39.65</v>
      </c>
      <c r="N56" s="77"/>
      <c r="O56" s="77">
        <v>1</v>
      </c>
      <c r="P56" s="74"/>
      <c r="Q56" s="71"/>
    </row>
    <row r="57" spans="1:17" x14ac:dyDescent="0.3">
      <c r="A57" s="77">
        <v>42</v>
      </c>
      <c r="B57" s="77" t="s">
        <v>82</v>
      </c>
      <c r="C57" s="78" t="s">
        <v>79</v>
      </c>
      <c r="D57" s="78" t="s">
        <v>73</v>
      </c>
      <c r="E57" s="78" t="s">
        <v>134</v>
      </c>
      <c r="F57" s="79">
        <v>75.849999999999994</v>
      </c>
      <c r="G57" s="79">
        <v>4.32</v>
      </c>
      <c r="H57" s="79">
        <v>3.71</v>
      </c>
      <c r="I57" s="79">
        <f>J57-(F57+G57+H57)</f>
        <v>10.830000000000013</v>
      </c>
      <c r="J57" s="79">
        <v>94.71</v>
      </c>
      <c r="K57" s="79">
        <v>33.102999999999994</v>
      </c>
      <c r="L57" s="79">
        <f>J57+K57</f>
        <v>127.81299999999999</v>
      </c>
      <c r="M57" s="79">
        <v>38.11</v>
      </c>
      <c r="N57" s="77"/>
      <c r="O57" s="77">
        <v>1</v>
      </c>
      <c r="P57" s="74"/>
      <c r="Q57" s="71"/>
    </row>
    <row r="58" spans="1:17" x14ac:dyDescent="0.3">
      <c r="A58" s="77">
        <v>43</v>
      </c>
      <c r="B58" s="77" t="s">
        <v>82</v>
      </c>
      <c r="C58" s="78" t="s">
        <v>79</v>
      </c>
      <c r="D58" s="78" t="s">
        <v>73</v>
      </c>
      <c r="E58" s="78" t="s">
        <v>135</v>
      </c>
      <c r="F58" s="79">
        <v>82.78</v>
      </c>
      <c r="G58" s="79">
        <v>3.54</v>
      </c>
      <c r="H58" s="79">
        <v>4.78</v>
      </c>
      <c r="I58" s="79">
        <f>J58-(F58+G58+H58)</f>
        <v>12.599999999999994</v>
      </c>
      <c r="J58" s="79">
        <v>103.7</v>
      </c>
      <c r="K58" s="79">
        <v>36.344000000000001</v>
      </c>
      <c r="L58" s="79">
        <f>J58+K58</f>
        <v>140.04400000000001</v>
      </c>
      <c r="M58" s="79">
        <v>41.76</v>
      </c>
      <c r="N58" s="77">
        <v>1</v>
      </c>
      <c r="O58" s="77"/>
      <c r="P58" s="74"/>
      <c r="Q58" s="71"/>
    </row>
    <row r="59" spans="1:17" x14ac:dyDescent="0.3">
      <c r="A59" s="77">
        <v>44</v>
      </c>
      <c r="B59" s="77" t="s">
        <v>82</v>
      </c>
      <c r="C59" s="78" t="s">
        <v>79</v>
      </c>
      <c r="D59" s="78" t="s">
        <v>73</v>
      </c>
      <c r="E59" s="78" t="s">
        <v>136</v>
      </c>
      <c r="F59" s="79">
        <v>97.87</v>
      </c>
      <c r="G59" s="79">
        <v>10.54</v>
      </c>
      <c r="H59" s="79">
        <v>3.875</v>
      </c>
      <c r="I59" s="79">
        <f t="shared" ref="I59" si="10">J59-(F59+G59+H59)</f>
        <v>11.954999999999998</v>
      </c>
      <c r="J59" s="79">
        <v>124.24</v>
      </c>
      <c r="K59" s="79">
        <v>43.896999999999998</v>
      </c>
      <c r="L59" s="79">
        <f t="shared" ref="L59" si="11">J59+K59</f>
        <v>168.137</v>
      </c>
      <c r="M59" s="79">
        <v>50.14</v>
      </c>
      <c r="N59" s="77">
        <v>1</v>
      </c>
      <c r="O59" s="77"/>
      <c r="P59" s="74"/>
      <c r="Q59" s="71"/>
    </row>
    <row r="60" spans="1:17" x14ac:dyDescent="0.3">
      <c r="A60" s="80"/>
      <c r="B60" s="80"/>
      <c r="C60" s="78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75"/>
      <c r="Q60" s="71"/>
    </row>
    <row r="61" spans="1:17" x14ac:dyDescent="0.3">
      <c r="A61" s="77">
        <v>45</v>
      </c>
      <c r="B61" s="77" t="s">
        <v>82</v>
      </c>
      <c r="C61" s="78" t="s">
        <v>79</v>
      </c>
      <c r="D61" s="78" t="s">
        <v>77</v>
      </c>
      <c r="E61" s="78" t="s">
        <v>137</v>
      </c>
      <c r="F61" s="79">
        <v>115.99</v>
      </c>
      <c r="G61" s="79">
        <v>5.46</v>
      </c>
      <c r="H61" s="79">
        <v>5.66</v>
      </c>
      <c r="I61" s="79">
        <f>J61-(F61+G61+H61)</f>
        <v>15.02000000000001</v>
      </c>
      <c r="J61" s="79">
        <v>142.13</v>
      </c>
      <c r="K61" s="79">
        <v>49.402499999999996</v>
      </c>
      <c r="L61" s="79">
        <f>J61+K61</f>
        <v>191.5325</v>
      </c>
      <c r="M61" s="79">
        <v>57.11</v>
      </c>
      <c r="N61" s="77">
        <v>1</v>
      </c>
      <c r="O61" s="77"/>
      <c r="P61" s="74"/>
      <c r="Q61" s="71"/>
    </row>
    <row r="62" spans="1:17" x14ac:dyDescent="0.3">
      <c r="A62" s="77">
        <v>46</v>
      </c>
      <c r="B62" s="77" t="s">
        <v>82</v>
      </c>
      <c r="C62" s="78" t="s">
        <v>79</v>
      </c>
      <c r="D62" s="78" t="s">
        <v>77</v>
      </c>
      <c r="E62" s="78" t="s">
        <v>138</v>
      </c>
      <c r="F62" s="79">
        <v>116.02</v>
      </c>
      <c r="G62" s="79">
        <v>9</v>
      </c>
      <c r="H62" s="79">
        <v>3.97</v>
      </c>
      <c r="I62" s="79">
        <f>J62-(F62+G62+H62)</f>
        <v>15.819999999999993</v>
      </c>
      <c r="J62" s="79">
        <v>144.81</v>
      </c>
      <c r="K62" s="79">
        <v>50.683499999999995</v>
      </c>
      <c r="L62" s="79">
        <f>J62+K62</f>
        <v>195.49349999999998</v>
      </c>
      <c r="M62" s="79">
        <v>58.3</v>
      </c>
      <c r="N62" s="77">
        <v>1</v>
      </c>
      <c r="O62" s="77"/>
      <c r="P62" s="74"/>
      <c r="Q62" s="71"/>
    </row>
    <row r="63" spans="1:17" x14ac:dyDescent="0.3">
      <c r="A63" s="77">
        <v>47</v>
      </c>
      <c r="B63" s="77" t="s">
        <v>82</v>
      </c>
      <c r="C63" s="78" t="s">
        <v>79</v>
      </c>
      <c r="D63" s="78" t="s">
        <v>77</v>
      </c>
      <c r="E63" s="78" t="s">
        <v>139</v>
      </c>
      <c r="F63" s="79">
        <v>109.57</v>
      </c>
      <c r="G63" s="79">
        <v>8.6300000000000008</v>
      </c>
      <c r="H63" s="79">
        <v>6.91</v>
      </c>
      <c r="I63" s="79">
        <f>J63-(F63+G63+H63)</f>
        <v>16.660000000000025</v>
      </c>
      <c r="J63" s="79">
        <v>141.77000000000001</v>
      </c>
      <c r="K63" s="79">
        <v>49.717500000000001</v>
      </c>
      <c r="L63" s="79">
        <f>J63+K63</f>
        <v>191.48750000000001</v>
      </c>
      <c r="M63" s="79">
        <v>57.1</v>
      </c>
      <c r="N63" s="77">
        <v>1</v>
      </c>
      <c r="O63" s="77"/>
      <c r="P63" s="74"/>
      <c r="Q63" s="71"/>
    </row>
    <row r="64" spans="1:17" x14ac:dyDescent="0.3">
      <c r="A64" s="77">
        <v>48</v>
      </c>
      <c r="B64" s="77" t="s">
        <v>82</v>
      </c>
      <c r="C64" s="78" t="s">
        <v>79</v>
      </c>
      <c r="D64" s="78" t="s">
        <v>77</v>
      </c>
      <c r="E64" s="78" t="s">
        <v>140</v>
      </c>
      <c r="F64" s="79">
        <v>115.36</v>
      </c>
      <c r="G64" s="79">
        <v>10.220000000000001</v>
      </c>
      <c r="H64" s="79">
        <v>4.2300000000000004</v>
      </c>
      <c r="I64" s="79">
        <f>J64-(F64+G64+H64)</f>
        <v>16.060000000000002</v>
      </c>
      <c r="J64" s="79">
        <v>145.87</v>
      </c>
      <c r="K64" s="79">
        <v>51.082499999999996</v>
      </c>
      <c r="L64" s="79">
        <f>J64+K64</f>
        <v>196.95249999999999</v>
      </c>
      <c r="M64" s="79">
        <v>58.73</v>
      </c>
      <c r="N64" s="77">
        <v>1</v>
      </c>
      <c r="O64" s="77"/>
      <c r="P64" s="74"/>
      <c r="Q64" s="71"/>
    </row>
    <row r="65" spans="1:17" x14ac:dyDescent="0.3">
      <c r="A65" s="77"/>
      <c r="B65" s="77"/>
      <c r="C65" s="81"/>
      <c r="D65" s="81"/>
      <c r="E65" s="81"/>
      <c r="F65" s="82"/>
      <c r="G65" s="82"/>
      <c r="H65" s="82"/>
      <c r="I65" s="82"/>
      <c r="J65" s="82"/>
      <c r="K65" s="82"/>
      <c r="L65" s="82"/>
      <c r="N65" s="83"/>
      <c r="O65" s="83"/>
      <c r="P65" s="75"/>
      <c r="Q65" s="71"/>
    </row>
    <row r="66" spans="1:17" x14ac:dyDescent="0.3">
      <c r="A66" s="77">
        <v>49</v>
      </c>
      <c r="B66" s="77" t="s">
        <v>82</v>
      </c>
      <c r="C66" s="78" t="s">
        <v>80</v>
      </c>
      <c r="D66" s="78" t="s">
        <v>73</v>
      </c>
      <c r="E66" s="78" t="s">
        <v>141</v>
      </c>
      <c r="F66" s="79">
        <v>75.3</v>
      </c>
      <c r="G66" s="79">
        <v>9.34</v>
      </c>
      <c r="H66" s="79">
        <v>3.65</v>
      </c>
      <c r="I66" s="79">
        <f>J66-(F66+G66+H66)</f>
        <v>9.0099999999999909</v>
      </c>
      <c r="J66" s="79">
        <v>97.3</v>
      </c>
      <c r="K66" s="79">
        <v>35.650999999999996</v>
      </c>
      <c r="L66" s="79">
        <f>J66+K66</f>
        <v>132.95099999999999</v>
      </c>
      <c r="M66" s="79">
        <v>39.65</v>
      </c>
      <c r="N66" s="77"/>
      <c r="O66" s="77">
        <v>1</v>
      </c>
      <c r="P66" s="74"/>
      <c r="Q66" s="71"/>
    </row>
    <row r="67" spans="1:17" x14ac:dyDescent="0.3">
      <c r="A67" s="77">
        <v>50</v>
      </c>
      <c r="B67" s="77" t="s">
        <v>82</v>
      </c>
      <c r="C67" s="78" t="s">
        <v>80</v>
      </c>
      <c r="D67" s="78" t="s">
        <v>73</v>
      </c>
      <c r="E67" s="78" t="s">
        <v>142</v>
      </c>
      <c r="F67" s="79">
        <v>75.849999999999994</v>
      </c>
      <c r="G67" s="79">
        <v>4.32</v>
      </c>
      <c r="H67" s="79">
        <v>3.71</v>
      </c>
      <c r="I67" s="79">
        <f>J67-(F67+G67+H67)</f>
        <v>10.830000000000013</v>
      </c>
      <c r="J67" s="79">
        <v>94.71</v>
      </c>
      <c r="K67" s="79">
        <v>33.102999999999994</v>
      </c>
      <c r="L67" s="79">
        <f>J67+K67</f>
        <v>127.81299999999999</v>
      </c>
      <c r="M67" s="79">
        <v>38.11</v>
      </c>
      <c r="N67" s="77"/>
      <c r="O67" s="77">
        <v>1</v>
      </c>
      <c r="P67" s="74"/>
      <c r="Q67" s="71"/>
    </row>
    <row r="68" spans="1:17" x14ac:dyDescent="0.3">
      <c r="A68" s="77">
        <v>51</v>
      </c>
      <c r="B68" s="77" t="s">
        <v>82</v>
      </c>
      <c r="C68" s="78" t="s">
        <v>80</v>
      </c>
      <c r="D68" s="78" t="s">
        <v>73</v>
      </c>
      <c r="E68" s="78" t="s">
        <v>143</v>
      </c>
      <c r="F68" s="79">
        <v>82.78</v>
      </c>
      <c r="G68" s="79">
        <v>3.54</v>
      </c>
      <c r="H68" s="79">
        <v>4.78</v>
      </c>
      <c r="I68" s="79">
        <f>J68-(F68+G68+H68)</f>
        <v>12.599999999999994</v>
      </c>
      <c r="J68" s="79">
        <v>103.7</v>
      </c>
      <c r="K68" s="79">
        <v>36.344000000000001</v>
      </c>
      <c r="L68" s="79">
        <f>J68+K68</f>
        <v>140.04400000000001</v>
      </c>
      <c r="M68" s="79">
        <v>41.76</v>
      </c>
      <c r="N68" s="77">
        <v>1</v>
      </c>
      <c r="O68" s="77"/>
      <c r="P68" s="74"/>
      <c r="Q68" s="71"/>
    </row>
    <row r="69" spans="1:17" x14ac:dyDescent="0.3">
      <c r="A69" s="77">
        <v>52</v>
      </c>
      <c r="B69" s="77" t="s">
        <v>82</v>
      </c>
      <c r="C69" s="78" t="s">
        <v>80</v>
      </c>
      <c r="D69" s="78" t="s">
        <v>73</v>
      </c>
      <c r="E69" s="78" t="s">
        <v>144</v>
      </c>
      <c r="F69" s="79">
        <v>97.87</v>
      </c>
      <c r="G69" s="79">
        <v>10.54</v>
      </c>
      <c r="H69" s="79">
        <v>3.875</v>
      </c>
      <c r="I69" s="79">
        <f t="shared" ref="I69" si="12">J69-(F69+G69+H69)</f>
        <v>11.954999999999998</v>
      </c>
      <c r="J69" s="79">
        <v>124.24</v>
      </c>
      <c r="K69" s="79">
        <v>43.896999999999998</v>
      </c>
      <c r="L69" s="79">
        <f t="shared" ref="L69" si="13">J69+K69</f>
        <v>168.137</v>
      </c>
      <c r="M69" s="79">
        <v>50.14</v>
      </c>
      <c r="N69" s="77">
        <v>1</v>
      </c>
      <c r="O69" s="77"/>
      <c r="P69" s="74"/>
      <c r="Q69" s="71"/>
    </row>
    <row r="70" spans="1:17" x14ac:dyDescent="0.3">
      <c r="A70" s="80"/>
      <c r="B70" s="80"/>
      <c r="C70" s="78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75"/>
      <c r="Q70" s="71"/>
    </row>
    <row r="71" spans="1:17" x14ac:dyDescent="0.3">
      <c r="A71" s="77">
        <v>53</v>
      </c>
      <c r="B71" s="77" t="s">
        <v>82</v>
      </c>
      <c r="C71" s="78" t="s">
        <v>80</v>
      </c>
      <c r="D71" s="78" t="s">
        <v>77</v>
      </c>
      <c r="E71" s="78" t="s">
        <v>145</v>
      </c>
      <c r="F71" s="79">
        <v>115.99</v>
      </c>
      <c r="G71" s="79">
        <v>5.46</v>
      </c>
      <c r="H71" s="79">
        <v>5.66</v>
      </c>
      <c r="I71" s="79">
        <f>J71-(F71+G71+H71)</f>
        <v>15.02000000000001</v>
      </c>
      <c r="J71" s="79">
        <v>142.13</v>
      </c>
      <c r="K71" s="79">
        <v>49.402499999999996</v>
      </c>
      <c r="L71" s="79">
        <f>J71+K71</f>
        <v>191.5325</v>
      </c>
      <c r="M71" s="79">
        <v>57.11</v>
      </c>
      <c r="N71" s="77">
        <v>1</v>
      </c>
      <c r="O71" s="77"/>
      <c r="P71" s="74"/>
      <c r="Q71" s="71"/>
    </row>
    <row r="72" spans="1:17" x14ac:dyDescent="0.3">
      <c r="A72" s="77">
        <v>54</v>
      </c>
      <c r="B72" s="77" t="s">
        <v>82</v>
      </c>
      <c r="C72" s="78" t="s">
        <v>80</v>
      </c>
      <c r="D72" s="78" t="s">
        <v>77</v>
      </c>
      <c r="E72" s="78" t="s">
        <v>146</v>
      </c>
      <c r="F72" s="79">
        <v>116.02</v>
      </c>
      <c r="G72" s="79">
        <v>9</v>
      </c>
      <c r="H72" s="79">
        <v>3.97</v>
      </c>
      <c r="I72" s="79">
        <f>J72-(F72+G72+H72)</f>
        <v>15.819999999999993</v>
      </c>
      <c r="J72" s="79">
        <v>144.81</v>
      </c>
      <c r="K72" s="79">
        <v>50.683499999999995</v>
      </c>
      <c r="L72" s="79">
        <f>J72+K72</f>
        <v>195.49349999999998</v>
      </c>
      <c r="M72" s="79">
        <v>58.3</v>
      </c>
      <c r="N72" s="77">
        <v>1</v>
      </c>
      <c r="O72" s="77"/>
      <c r="P72" s="74"/>
      <c r="Q72" s="71"/>
    </row>
    <row r="73" spans="1:17" x14ac:dyDescent="0.3">
      <c r="A73" s="77">
        <v>55</v>
      </c>
      <c r="B73" s="77" t="s">
        <v>82</v>
      </c>
      <c r="C73" s="78" t="s">
        <v>80</v>
      </c>
      <c r="D73" s="78" t="s">
        <v>77</v>
      </c>
      <c r="E73" s="78" t="s">
        <v>147</v>
      </c>
      <c r="F73" s="79">
        <v>109.57</v>
      </c>
      <c r="G73" s="79">
        <v>8.6300000000000008</v>
      </c>
      <c r="H73" s="79">
        <v>6.91</v>
      </c>
      <c r="I73" s="79">
        <f>J73-(F73+G73+H73)</f>
        <v>16.660000000000025</v>
      </c>
      <c r="J73" s="79">
        <v>141.77000000000001</v>
      </c>
      <c r="K73" s="79">
        <v>49.717500000000001</v>
      </c>
      <c r="L73" s="79">
        <f>J73+K73</f>
        <v>191.48750000000001</v>
      </c>
      <c r="M73" s="79">
        <v>57.1</v>
      </c>
      <c r="N73" s="77">
        <v>1</v>
      </c>
      <c r="O73" s="77"/>
      <c r="P73" s="74"/>
      <c r="Q73" s="71"/>
    </row>
    <row r="74" spans="1:17" x14ac:dyDescent="0.3">
      <c r="A74" s="77">
        <v>56</v>
      </c>
      <c r="B74" s="77" t="s">
        <v>82</v>
      </c>
      <c r="C74" s="78" t="s">
        <v>80</v>
      </c>
      <c r="D74" s="78" t="s">
        <v>77</v>
      </c>
      <c r="E74" s="78" t="s">
        <v>148</v>
      </c>
      <c r="F74" s="79">
        <v>115.36</v>
      </c>
      <c r="G74" s="79">
        <v>10.220000000000001</v>
      </c>
      <c r="H74" s="79">
        <v>4.2300000000000004</v>
      </c>
      <c r="I74" s="79">
        <f>J74-(F74+G74+H74)</f>
        <v>16.060000000000002</v>
      </c>
      <c r="J74" s="79">
        <v>145.87</v>
      </c>
      <c r="K74" s="79">
        <v>51.082499999999996</v>
      </c>
      <c r="L74" s="79">
        <f>J74+K74</f>
        <v>196.95249999999999</v>
      </c>
      <c r="M74" s="79">
        <v>58.73</v>
      </c>
      <c r="N74" s="77">
        <v>1</v>
      </c>
      <c r="O74" s="77"/>
      <c r="P74" s="74"/>
      <c r="Q74" s="71"/>
    </row>
    <row r="75" spans="1:17" x14ac:dyDescent="0.3">
      <c r="A75" s="77"/>
      <c r="B75" s="77"/>
      <c r="C75" s="81"/>
      <c r="D75" s="81"/>
      <c r="E75" s="81"/>
      <c r="F75" s="82"/>
      <c r="G75" s="82"/>
      <c r="H75" s="82"/>
      <c r="I75" s="82"/>
      <c r="J75" s="82"/>
      <c r="K75" s="82"/>
      <c r="L75" s="82"/>
      <c r="N75" s="83"/>
      <c r="O75" s="83"/>
      <c r="P75" s="75"/>
      <c r="Q75" s="71"/>
    </row>
    <row r="76" spans="1:17" x14ac:dyDescent="0.3">
      <c r="A76" s="77">
        <v>57</v>
      </c>
      <c r="B76" s="77" t="s">
        <v>82</v>
      </c>
      <c r="C76" s="78" t="s">
        <v>149</v>
      </c>
      <c r="D76" s="78" t="s">
        <v>73</v>
      </c>
      <c r="E76" s="78" t="s">
        <v>150</v>
      </c>
      <c r="F76" s="79">
        <v>75.3</v>
      </c>
      <c r="G76" s="79">
        <v>9.34</v>
      </c>
      <c r="H76" s="79">
        <v>3.65</v>
      </c>
      <c r="I76" s="79">
        <f>J76-(F76+G76+H76)</f>
        <v>9.0099999999999909</v>
      </c>
      <c r="J76" s="79">
        <v>97.3</v>
      </c>
      <c r="K76" s="79">
        <v>35.650999999999996</v>
      </c>
      <c r="L76" s="79">
        <f>J76+K76</f>
        <v>132.95099999999999</v>
      </c>
      <c r="M76" s="79">
        <v>39.65</v>
      </c>
      <c r="N76" s="77"/>
      <c r="O76" s="77">
        <v>1</v>
      </c>
      <c r="P76" s="74"/>
      <c r="Q76" s="71"/>
    </row>
    <row r="77" spans="1:17" x14ac:dyDescent="0.3">
      <c r="A77" s="77">
        <v>58</v>
      </c>
      <c r="B77" s="77" t="s">
        <v>82</v>
      </c>
      <c r="C77" s="78" t="s">
        <v>149</v>
      </c>
      <c r="D77" s="78" t="s">
        <v>73</v>
      </c>
      <c r="E77" s="78" t="s">
        <v>151</v>
      </c>
      <c r="F77" s="79">
        <v>75.849999999999994</v>
      </c>
      <c r="G77" s="79">
        <v>4.32</v>
      </c>
      <c r="H77" s="79">
        <v>3.71</v>
      </c>
      <c r="I77" s="79">
        <f>J77-(F77+G77+H77)</f>
        <v>10.830000000000013</v>
      </c>
      <c r="J77" s="79">
        <v>94.71</v>
      </c>
      <c r="K77" s="79">
        <v>33.102999999999994</v>
      </c>
      <c r="L77" s="79">
        <f>J77+K77</f>
        <v>127.81299999999999</v>
      </c>
      <c r="M77" s="79">
        <v>38.11</v>
      </c>
      <c r="N77" s="77"/>
      <c r="O77" s="77">
        <v>1</v>
      </c>
      <c r="P77" s="74"/>
      <c r="Q77" s="71"/>
    </row>
    <row r="78" spans="1:17" x14ac:dyDescent="0.3">
      <c r="A78" s="77">
        <v>59</v>
      </c>
      <c r="B78" s="77" t="s">
        <v>82</v>
      </c>
      <c r="C78" s="78" t="s">
        <v>149</v>
      </c>
      <c r="D78" s="78" t="s">
        <v>73</v>
      </c>
      <c r="E78" s="78" t="s">
        <v>152</v>
      </c>
      <c r="F78" s="79">
        <v>82.78</v>
      </c>
      <c r="G78" s="79">
        <v>3.54</v>
      </c>
      <c r="H78" s="79">
        <v>4.78</v>
      </c>
      <c r="I78" s="79">
        <f>J78-(F78+G78+H78)</f>
        <v>12.599999999999994</v>
      </c>
      <c r="J78" s="79">
        <v>103.7</v>
      </c>
      <c r="K78" s="79">
        <v>36.344000000000001</v>
      </c>
      <c r="L78" s="79">
        <f>J78+K78</f>
        <v>140.04400000000001</v>
      </c>
      <c r="M78" s="79">
        <v>41.76</v>
      </c>
      <c r="N78" s="77">
        <v>1</v>
      </c>
      <c r="O78" s="77"/>
      <c r="P78" s="74"/>
      <c r="Q78" s="71"/>
    </row>
    <row r="79" spans="1:17" x14ac:dyDescent="0.3">
      <c r="A79" s="77">
        <v>60</v>
      </c>
      <c r="B79" s="77" t="s">
        <v>82</v>
      </c>
      <c r="C79" s="78" t="s">
        <v>149</v>
      </c>
      <c r="D79" s="78" t="s">
        <v>73</v>
      </c>
      <c r="E79" s="78" t="s">
        <v>153</v>
      </c>
      <c r="F79" s="79">
        <v>97.87</v>
      </c>
      <c r="G79" s="79">
        <v>10.54</v>
      </c>
      <c r="H79" s="79">
        <v>3.875</v>
      </c>
      <c r="I79" s="79">
        <f t="shared" ref="I79" si="14">J79-(F79+G79+H79)</f>
        <v>11.954999999999998</v>
      </c>
      <c r="J79" s="79">
        <v>124.24</v>
      </c>
      <c r="K79" s="79">
        <v>43.896999999999998</v>
      </c>
      <c r="L79" s="79">
        <f t="shared" ref="L79" si="15">J79+K79</f>
        <v>168.137</v>
      </c>
      <c r="M79" s="79">
        <v>50.14</v>
      </c>
      <c r="N79" s="77">
        <v>1</v>
      </c>
      <c r="O79" s="77"/>
      <c r="P79" s="74"/>
      <c r="Q79" s="71"/>
    </row>
    <row r="80" spans="1:17" x14ac:dyDescent="0.3">
      <c r="A80" s="80"/>
      <c r="B80" s="80"/>
      <c r="C80" s="78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75"/>
      <c r="Q80" s="71"/>
    </row>
    <row r="81" spans="1:17" x14ac:dyDescent="0.3">
      <c r="A81" s="77">
        <v>61</v>
      </c>
      <c r="B81" s="77" t="s">
        <v>82</v>
      </c>
      <c r="C81" s="78" t="s">
        <v>149</v>
      </c>
      <c r="D81" s="78" t="s">
        <v>77</v>
      </c>
      <c r="E81" s="78" t="s">
        <v>154</v>
      </c>
      <c r="F81" s="79">
        <v>115.99</v>
      </c>
      <c r="G81" s="79">
        <v>5.46</v>
      </c>
      <c r="H81" s="79">
        <v>5.66</v>
      </c>
      <c r="I81" s="79">
        <f>J81-(F81+G81+H81)</f>
        <v>15.02000000000001</v>
      </c>
      <c r="J81" s="79">
        <v>142.13</v>
      </c>
      <c r="K81" s="79">
        <v>49.402499999999996</v>
      </c>
      <c r="L81" s="79">
        <f>J81+K81</f>
        <v>191.5325</v>
      </c>
      <c r="M81" s="79">
        <v>57.11</v>
      </c>
      <c r="N81" s="77">
        <v>1</v>
      </c>
      <c r="O81" s="77"/>
      <c r="P81" s="74"/>
      <c r="Q81" s="71"/>
    </row>
    <row r="82" spans="1:17" x14ac:dyDescent="0.3">
      <c r="A82" s="77">
        <v>62</v>
      </c>
      <c r="B82" s="77" t="s">
        <v>82</v>
      </c>
      <c r="C82" s="78" t="s">
        <v>149</v>
      </c>
      <c r="D82" s="78" t="s">
        <v>77</v>
      </c>
      <c r="E82" s="78" t="s">
        <v>155</v>
      </c>
      <c r="F82" s="79">
        <v>116.02</v>
      </c>
      <c r="G82" s="79">
        <v>9</v>
      </c>
      <c r="H82" s="79">
        <v>3.97</v>
      </c>
      <c r="I82" s="79">
        <f>J82-(F82+G82+H82)</f>
        <v>15.819999999999993</v>
      </c>
      <c r="J82" s="79">
        <v>144.81</v>
      </c>
      <c r="K82" s="79">
        <v>50.683499999999995</v>
      </c>
      <c r="L82" s="79">
        <f>J82+K82</f>
        <v>195.49349999999998</v>
      </c>
      <c r="M82" s="79">
        <v>58.3</v>
      </c>
      <c r="N82" s="77">
        <v>1</v>
      </c>
      <c r="O82" s="77"/>
      <c r="P82" s="74"/>
      <c r="Q82" s="71"/>
    </row>
    <row r="83" spans="1:17" x14ac:dyDescent="0.3">
      <c r="A83" s="77">
        <v>63</v>
      </c>
      <c r="B83" s="77" t="s">
        <v>82</v>
      </c>
      <c r="C83" s="78" t="s">
        <v>149</v>
      </c>
      <c r="D83" s="78" t="s">
        <v>77</v>
      </c>
      <c r="E83" s="78" t="s">
        <v>156</v>
      </c>
      <c r="F83" s="79">
        <v>109.57</v>
      </c>
      <c r="G83" s="79">
        <v>8.6300000000000008</v>
      </c>
      <c r="H83" s="79">
        <v>6.91</v>
      </c>
      <c r="I83" s="79">
        <f>J83-(F83+G83+H83)</f>
        <v>16.660000000000025</v>
      </c>
      <c r="J83" s="79">
        <v>141.77000000000001</v>
      </c>
      <c r="K83" s="79">
        <v>49.717500000000001</v>
      </c>
      <c r="L83" s="79">
        <f>J83+K83</f>
        <v>191.48750000000001</v>
      </c>
      <c r="M83" s="79">
        <v>57.1</v>
      </c>
      <c r="N83" s="77">
        <v>1</v>
      </c>
      <c r="O83" s="77"/>
      <c r="P83" s="74"/>
      <c r="Q83" s="71"/>
    </row>
    <row r="84" spans="1:17" x14ac:dyDescent="0.3">
      <c r="A84" s="77">
        <v>64</v>
      </c>
      <c r="B84" s="77" t="s">
        <v>82</v>
      </c>
      <c r="C84" s="78" t="s">
        <v>149</v>
      </c>
      <c r="D84" s="78" t="s">
        <v>77</v>
      </c>
      <c r="E84" s="78" t="s">
        <v>157</v>
      </c>
      <c r="F84" s="79">
        <v>115.36</v>
      </c>
      <c r="G84" s="79">
        <v>10.220000000000001</v>
      </c>
      <c r="H84" s="79">
        <v>4.2300000000000004</v>
      </c>
      <c r="I84" s="79">
        <f>J84-(F84+G84+H84)</f>
        <v>16.060000000000002</v>
      </c>
      <c r="J84" s="79">
        <v>145.87</v>
      </c>
      <c r="K84" s="79">
        <v>51.082499999999996</v>
      </c>
      <c r="L84" s="79">
        <f>J84+K84</f>
        <v>196.95249999999999</v>
      </c>
      <c r="M84" s="79">
        <v>58.73</v>
      </c>
      <c r="N84" s="77">
        <v>1</v>
      </c>
      <c r="O84" s="77"/>
      <c r="P84" s="74"/>
      <c r="Q84" s="71"/>
    </row>
    <row r="85" spans="1:17" x14ac:dyDescent="0.3">
      <c r="A85" s="77"/>
      <c r="B85" s="77"/>
      <c r="C85" s="78"/>
      <c r="D85" s="78"/>
      <c r="E85" s="78"/>
      <c r="F85" s="79"/>
      <c r="G85" s="79"/>
      <c r="H85" s="79"/>
      <c r="I85" s="79"/>
      <c r="J85" s="79"/>
      <c r="K85" s="79"/>
      <c r="L85" s="79"/>
      <c r="N85" s="77"/>
      <c r="O85" s="77"/>
      <c r="P85" s="75"/>
      <c r="Q85" s="71"/>
    </row>
    <row r="86" spans="1:17" x14ac:dyDescent="0.3">
      <c r="A86" s="77">
        <v>65</v>
      </c>
      <c r="B86" s="77" t="s">
        <v>82</v>
      </c>
      <c r="C86" s="78" t="s">
        <v>85</v>
      </c>
      <c r="D86" s="78" t="s">
        <v>73</v>
      </c>
      <c r="E86" s="78" t="s">
        <v>158</v>
      </c>
      <c r="F86" s="79">
        <v>75.3</v>
      </c>
      <c r="G86" s="79">
        <v>9.34</v>
      </c>
      <c r="H86" s="79">
        <v>3.65</v>
      </c>
      <c r="I86" s="79">
        <f>J86-(F86+G86+H86)</f>
        <v>9.0099999999999909</v>
      </c>
      <c r="J86" s="79">
        <v>97.3</v>
      </c>
      <c r="K86" s="79">
        <v>35.650999999999996</v>
      </c>
      <c r="L86" s="79">
        <f>J86+K86</f>
        <v>132.95099999999999</v>
      </c>
      <c r="M86" s="79">
        <v>39.65</v>
      </c>
      <c r="N86" s="77"/>
      <c r="O86" s="77">
        <v>1</v>
      </c>
      <c r="P86" s="74"/>
      <c r="Q86" s="71"/>
    </row>
    <row r="87" spans="1:17" x14ac:dyDescent="0.3">
      <c r="A87" s="77">
        <v>66</v>
      </c>
      <c r="B87" s="77" t="s">
        <v>82</v>
      </c>
      <c r="C87" s="78" t="s">
        <v>85</v>
      </c>
      <c r="D87" s="78" t="s">
        <v>73</v>
      </c>
      <c r="E87" s="78" t="s">
        <v>159</v>
      </c>
      <c r="F87" s="79">
        <v>75.849999999999994</v>
      </c>
      <c r="G87" s="79">
        <v>4.32</v>
      </c>
      <c r="H87" s="79">
        <v>3.71</v>
      </c>
      <c r="I87" s="79">
        <f>J87-(F87+G87+H87)</f>
        <v>10.830000000000013</v>
      </c>
      <c r="J87" s="79">
        <v>94.71</v>
      </c>
      <c r="K87" s="79">
        <v>33.102999999999994</v>
      </c>
      <c r="L87" s="79">
        <f>J87+K87</f>
        <v>127.81299999999999</v>
      </c>
      <c r="M87" s="79">
        <v>38.11</v>
      </c>
      <c r="N87" s="77"/>
      <c r="O87" s="77">
        <v>1</v>
      </c>
      <c r="P87" s="74"/>
      <c r="Q87" s="71"/>
    </row>
    <row r="88" spans="1:17" x14ac:dyDescent="0.3">
      <c r="A88" s="77">
        <v>67</v>
      </c>
      <c r="B88" s="77" t="s">
        <v>82</v>
      </c>
      <c r="C88" s="78" t="s">
        <v>85</v>
      </c>
      <c r="D88" s="78" t="s">
        <v>73</v>
      </c>
      <c r="E88" s="78" t="s">
        <v>160</v>
      </c>
      <c r="F88" s="79">
        <v>82.78</v>
      </c>
      <c r="G88" s="79">
        <v>3.54</v>
      </c>
      <c r="H88" s="79">
        <v>4.78</v>
      </c>
      <c r="I88" s="79">
        <f>J88-(F88+G88+H88)</f>
        <v>12.599999999999994</v>
      </c>
      <c r="J88" s="79">
        <v>103.7</v>
      </c>
      <c r="K88" s="79">
        <v>36.344000000000001</v>
      </c>
      <c r="L88" s="79">
        <f>J88+K88</f>
        <v>140.04400000000001</v>
      </c>
      <c r="M88" s="79">
        <v>41.76</v>
      </c>
      <c r="N88" s="77">
        <v>1</v>
      </c>
      <c r="O88" s="77"/>
      <c r="P88" s="74"/>
      <c r="Q88" s="71"/>
    </row>
    <row r="89" spans="1:17" x14ac:dyDescent="0.3">
      <c r="A89" s="77">
        <v>68</v>
      </c>
      <c r="B89" s="77" t="s">
        <v>82</v>
      </c>
      <c r="C89" s="78" t="s">
        <v>85</v>
      </c>
      <c r="D89" s="78" t="s">
        <v>73</v>
      </c>
      <c r="E89" s="78" t="s">
        <v>161</v>
      </c>
      <c r="F89" s="79">
        <v>97.87</v>
      </c>
      <c r="G89" s="79">
        <v>10.54</v>
      </c>
      <c r="H89" s="79">
        <v>3.875</v>
      </c>
      <c r="I89" s="79">
        <f t="shared" ref="I89" si="16">J89-(F89+G89+H89)</f>
        <v>11.954999999999998</v>
      </c>
      <c r="J89" s="79">
        <v>124.24</v>
      </c>
      <c r="K89" s="79">
        <v>43.896999999999998</v>
      </c>
      <c r="L89" s="79">
        <f t="shared" ref="L89" si="17">J89+K89</f>
        <v>168.137</v>
      </c>
      <c r="M89" s="79">
        <v>50.14</v>
      </c>
      <c r="N89" s="77">
        <v>1</v>
      </c>
      <c r="O89" s="77"/>
      <c r="P89" s="74"/>
      <c r="Q89" s="71"/>
    </row>
    <row r="90" spans="1:17" x14ac:dyDescent="0.3">
      <c r="A90" s="80"/>
      <c r="B90" s="80"/>
      <c r="C90" s="78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75"/>
      <c r="Q90" s="71"/>
    </row>
    <row r="91" spans="1:17" x14ac:dyDescent="0.3">
      <c r="A91" s="77">
        <v>69</v>
      </c>
      <c r="B91" s="77" t="s">
        <v>82</v>
      </c>
      <c r="C91" s="78" t="s">
        <v>85</v>
      </c>
      <c r="D91" s="78" t="s">
        <v>77</v>
      </c>
      <c r="E91" s="78" t="s">
        <v>162</v>
      </c>
      <c r="F91" s="79">
        <v>115.99</v>
      </c>
      <c r="G91" s="79">
        <v>5.46</v>
      </c>
      <c r="H91" s="79">
        <v>5.66</v>
      </c>
      <c r="I91" s="79">
        <f>J91-(F91+G91+H91)</f>
        <v>15.02000000000001</v>
      </c>
      <c r="J91" s="79">
        <v>142.13</v>
      </c>
      <c r="K91" s="79">
        <v>49.402499999999996</v>
      </c>
      <c r="L91" s="79">
        <f>J91+K91</f>
        <v>191.5325</v>
      </c>
      <c r="M91" s="79">
        <v>57.11</v>
      </c>
      <c r="N91" s="77">
        <v>1</v>
      </c>
      <c r="O91" s="77"/>
      <c r="P91" s="74"/>
      <c r="Q91" s="71"/>
    </row>
    <row r="92" spans="1:17" x14ac:dyDescent="0.3">
      <c r="A92" s="77">
        <v>70</v>
      </c>
      <c r="B92" s="77" t="s">
        <v>82</v>
      </c>
      <c r="C92" s="78" t="s">
        <v>85</v>
      </c>
      <c r="D92" s="78" t="s">
        <v>77</v>
      </c>
      <c r="E92" s="78" t="s">
        <v>163</v>
      </c>
      <c r="F92" s="79">
        <v>116.02</v>
      </c>
      <c r="G92" s="79">
        <v>9</v>
      </c>
      <c r="H92" s="79">
        <v>3.97</v>
      </c>
      <c r="I92" s="79">
        <f>J92-(F92+G92+H92)</f>
        <v>15.819999999999993</v>
      </c>
      <c r="J92" s="79">
        <v>144.81</v>
      </c>
      <c r="K92" s="79">
        <v>50.683499999999995</v>
      </c>
      <c r="L92" s="79">
        <f>J92+K92</f>
        <v>195.49349999999998</v>
      </c>
      <c r="M92" s="79">
        <v>58.3</v>
      </c>
      <c r="N92" s="77">
        <v>1</v>
      </c>
      <c r="O92" s="77"/>
      <c r="P92" s="74"/>
      <c r="Q92" s="71"/>
    </row>
    <row r="93" spans="1:17" x14ac:dyDescent="0.3">
      <c r="A93" s="77">
        <v>71</v>
      </c>
      <c r="B93" s="77" t="s">
        <v>82</v>
      </c>
      <c r="C93" s="78" t="s">
        <v>85</v>
      </c>
      <c r="D93" s="78" t="s">
        <v>77</v>
      </c>
      <c r="E93" s="78" t="s">
        <v>164</v>
      </c>
      <c r="F93" s="79">
        <v>109.57</v>
      </c>
      <c r="G93" s="79">
        <v>8.6300000000000008</v>
      </c>
      <c r="H93" s="79">
        <v>6.91</v>
      </c>
      <c r="I93" s="79">
        <f>J93-(F93+G93+H93)</f>
        <v>16.660000000000025</v>
      </c>
      <c r="J93" s="79">
        <v>141.77000000000001</v>
      </c>
      <c r="K93" s="79">
        <v>49.717500000000001</v>
      </c>
      <c r="L93" s="79">
        <f>J93+K93</f>
        <v>191.48750000000001</v>
      </c>
      <c r="M93" s="79">
        <v>57.1</v>
      </c>
      <c r="N93" s="77">
        <v>1</v>
      </c>
      <c r="O93" s="77"/>
      <c r="P93" s="74"/>
      <c r="Q93" s="71"/>
    </row>
    <row r="94" spans="1:17" x14ac:dyDescent="0.3">
      <c r="A94" s="77">
        <v>72</v>
      </c>
      <c r="B94" s="77" t="s">
        <v>82</v>
      </c>
      <c r="C94" s="78" t="s">
        <v>85</v>
      </c>
      <c r="D94" s="78" t="s">
        <v>77</v>
      </c>
      <c r="E94" s="78" t="s">
        <v>165</v>
      </c>
      <c r="F94" s="79">
        <v>115.36</v>
      </c>
      <c r="G94" s="79">
        <v>10.220000000000001</v>
      </c>
      <c r="H94" s="79">
        <v>4.2300000000000004</v>
      </c>
      <c r="I94" s="79">
        <f>J94-(F94+G94+H94)</f>
        <v>16.060000000000002</v>
      </c>
      <c r="J94" s="79">
        <v>145.87</v>
      </c>
      <c r="K94" s="79">
        <v>51.082499999999996</v>
      </c>
      <c r="L94" s="79">
        <f>J94+K94</f>
        <v>196.95249999999999</v>
      </c>
      <c r="M94" s="79">
        <v>58.73</v>
      </c>
      <c r="N94" s="77">
        <v>1</v>
      </c>
      <c r="O94" s="77"/>
      <c r="P94" s="74"/>
      <c r="Q94" s="71"/>
    </row>
    <row r="95" spans="1:17" x14ac:dyDescent="0.3">
      <c r="A95" s="77"/>
      <c r="B95" s="77"/>
      <c r="C95" s="81"/>
      <c r="D95" s="81"/>
      <c r="E95" s="81"/>
      <c r="F95" s="82"/>
      <c r="G95" s="82"/>
      <c r="H95" s="82"/>
      <c r="I95" s="82"/>
      <c r="J95" s="82"/>
      <c r="K95" s="82"/>
      <c r="L95" s="82"/>
      <c r="N95" s="83"/>
      <c r="O95" s="83"/>
      <c r="P95" s="75"/>
      <c r="Q95" s="71"/>
    </row>
    <row r="96" spans="1:17" x14ac:dyDescent="0.3">
      <c r="A96" s="77">
        <v>73</v>
      </c>
      <c r="B96" s="77" t="s">
        <v>82</v>
      </c>
      <c r="C96" s="78" t="s">
        <v>86</v>
      </c>
      <c r="D96" s="78" t="s">
        <v>73</v>
      </c>
      <c r="E96" s="78" t="s">
        <v>166</v>
      </c>
      <c r="F96" s="79">
        <v>75.3</v>
      </c>
      <c r="G96" s="79">
        <v>9.34</v>
      </c>
      <c r="H96" s="79">
        <v>3.65</v>
      </c>
      <c r="I96" s="79">
        <f>J96-(F96+G96+H96)</f>
        <v>9.0099999999999909</v>
      </c>
      <c r="J96" s="79">
        <v>97.3</v>
      </c>
      <c r="K96" s="79">
        <v>35.650999999999996</v>
      </c>
      <c r="L96" s="79">
        <f>J96+K96</f>
        <v>132.95099999999999</v>
      </c>
      <c r="M96" s="79">
        <v>39.65</v>
      </c>
      <c r="N96" s="77"/>
      <c r="O96" s="77">
        <v>1</v>
      </c>
      <c r="P96" s="74"/>
      <c r="Q96" s="71"/>
    </row>
    <row r="97" spans="1:17" x14ac:dyDescent="0.3">
      <c r="A97" s="77">
        <v>74</v>
      </c>
      <c r="B97" s="77" t="s">
        <v>82</v>
      </c>
      <c r="C97" s="78" t="s">
        <v>86</v>
      </c>
      <c r="D97" s="78" t="s">
        <v>73</v>
      </c>
      <c r="E97" s="78" t="s">
        <v>167</v>
      </c>
      <c r="F97" s="79">
        <v>75.849999999999994</v>
      </c>
      <c r="G97" s="79">
        <v>4.32</v>
      </c>
      <c r="H97" s="79">
        <v>3.71</v>
      </c>
      <c r="I97" s="79">
        <f>J97-(F97+G97+H97)</f>
        <v>10.830000000000013</v>
      </c>
      <c r="J97" s="79">
        <v>94.71</v>
      </c>
      <c r="K97" s="79">
        <v>33.102999999999994</v>
      </c>
      <c r="L97" s="79">
        <f>J97+K97</f>
        <v>127.81299999999999</v>
      </c>
      <c r="M97" s="79">
        <v>38.11</v>
      </c>
      <c r="N97" s="77"/>
      <c r="O97" s="77">
        <v>1</v>
      </c>
      <c r="P97" s="74"/>
      <c r="Q97" s="71"/>
    </row>
    <row r="98" spans="1:17" x14ac:dyDescent="0.3">
      <c r="A98" s="77">
        <v>75</v>
      </c>
      <c r="B98" s="77" t="s">
        <v>82</v>
      </c>
      <c r="C98" s="78" t="s">
        <v>86</v>
      </c>
      <c r="D98" s="78" t="s">
        <v>73</v>
      </c>
      <c r="E98" s="78" t="s">
        <v>168</v>
      </c>
      <c r="F98" s="79">
        <v>82.78</v>
      </c>
      <c r="G98" s="79">
        <v>3.54</v>
      </c>
      <c r="H98" s="79">
        <v>4.78</v>
      </c>
      <c r="I98" s="79">
        <f>J98-(F98+G98+H98)</f>
        <v>12.599999999999994</v>
      </c>
      <c r="J98" s="79">
        <v>103.7</v>
      </c>
      <c r="K98" s="79">
        <v>36.344000000000001</v>
      </c>
      <c r="L98" s="79">
        <f>J98+K98</f>
        <v>140.04400000000001</v>
      </c>
      <c r="M98" s="79">
        <v>41.76</v>
      </c>
      <c r="N98" s="77">
        <v>1</v>
      </c>
      <c r="O98" s="77"/>
      <c r="P98" s="74"/>
      <c r="Q98" s="71"/>
    </row>
    <row r="99" spans="1:17" x14ac:dyDescent="0.3">
      <c r="A99" s="77">
        <v>76</v>
      </c>
      <c r="B99" s="77" t="s">
        <v>82</v>
      </c>
      <c r="C99" s="78" t="s">
        <v>86</v>
      </c>
      <c r="D99" s="78" t="s">
        <v>73</v>
      </c>
      <c r="E99" s="78" t="s">
        <v>169</v>
      </c>
      <c r="F99" s="79">
        <v>97.87</v>
      </c>
      <c r="G99" s="79">
        <v>10.54</v>
      </c>
      <c r="H99" s="79">
        <v>3.875</v>
      </c>
      <c r="I99" s="79">
        <f t="shared" ref="I99" si="18">J99-(F99+G99+H99)</f>
        <v>11.954999999999998</v>
      </c>
      <c r="J99" s="79">
        <v>124.24</v>
      </c>
      <c r="K99" s="79">
        <v>43.896999999999998</v>
      </c>
      <c r="L99" s="79">
        <f t="shared" ref="L99" si="19">J99+K99</f>
        <v>168.137</v>
      </c>
      <c r="M99" s="79">
        <v>50.14</v>
      </c>
      <c r="N99" s="77">
        <v>1</v>
      </c>
      <c r="O99" s="77"/>
      <c r="P99" s="74"/>
      <c r="Q99" s="71"/>
    </row>
    <row r="100" spans="1:17" x14ac:dyDescent="0.3">
      <c r="A100" s="80"/>
      <c r="B100" s="80"/>
      <c r="C100" s="78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75"/>
      <c r="Q100" s="71"/>
    </row>
    <row r="101" spans="1:17" x14ac:dyDescent="0.3">
      <c r="A101" s="77">
        <v>77</v>
      </c>
      <c r="B101" s="77" t="s">
        <v>82</v>
      </c>
      <c r="C101" s="78" t="s">
        <v>86</v>
      </c>
      <c r="D101" s="78" t="s">
        <v>77</v>
      </c>
      <c r="E101" s="78" t="s">
        <v>170</v>
      </c>
      <c r="F101" s="79">
        <v>115.99</v>
      </c>
      <c r="G101" s="79">
        <v>5.46</v>
      </c>
      <c r="H101" s="79">
        <v>5.66</v>
      </c>
      <c r="I101" s="79">
        <f>J101-(F101+G101+H101)</f>
        <v>15.02000000000001</v>
      </c>
      <c r="J101" s="79">
        <v>142.13</v>
      </c>
      <c r="K101" s="79">
        <v>49.402499999999996</v>
      </c>
      <c r="L101" s="79">
        <f>J101+K101</f>
        <v>191.5325</v>
      </c>
      <c r="M101" s="79">
        <v>57.11</v>
      </c>
      <c r="N101" s="77">
        <v>1</v>
      </c>
      <c r="O101" s="77"/>
      <c r="P101" s="74"/>
      <c r="Q101" s="71"/>
    </row>
    <row r="102" spans="1:17" x14ac:dyDescent="0.3">
      <c r="A102" s="77">
        <v>78</v>
      </c>
      <c r="B102" s="77" t="s">
        <v>82</v>
      </c>
      <c r="C102" s="78" t="s">
        <v>86</v>
      </c>
      <c r="D102" s="78" t="s">
        <v>77</v>
      </c>
      <c r="E102" s="78" t="s">
        <v>171</v>
      </c>
      <c r="F102" s="79">
        <v>116.02</v>
      </c>
      <c r="G102" s="79">
        <v>9</v>
      </c>
      <c r="H102" s="79">
        <v>3.97</v>
      </c>
      <c r="I102" s="79">
        <f>J102-(F102+G102+H102)</f>
        <v>15.819999999999993</v>
      </c>
      <c r="J102" s="79">
        <v>144.81</v>
      </c>
      <c r="K102" s="79">
        <v>50.683499999999995</v>
      </c>
      <c r="L102" s="79">
        <f>J102+K102</f>
        <v>195.49349999999998</v>
      </c>
      <c r="M102" s="79">
        <v>58.3</v>
      </c>
      <c r="N102" s="77">
        <v>1</v>
      </c>
      <c r="O102" s="77"/>
      <c r="P102" s="74"/>
      <c r="Q102" s="71"/>
    </row>
    <row r="103" spans="1:17" x14ac:dyDescent="0.3">
      <c r="A103" s="77">
        <v>79</v>
      </c>
      <c r="B103" s="77" t="s">
        <v>82</v>
      </c>
      <c r="C103" s="78" t="s">
        <v>86</v>
      </c>
      <c r="D103" s="78" t="s">
        <v>77</v>
      </c>
      <c r="E103" s="78" t="s">
        <v>172</v>
      </c>
      <c r="F103" s="79">
        <v>109.57</v>
      </c>
      <c r="G103" s="79">
        <v>8.6300000000000008</v>
      </c>
      <c r="H103" s="79">
        <v>6.91</v>
      </c>
      <c r="I103" s="79">
        <f>J103-(F103+G103+H103)</f>
        <v>16.660000000000025</v>
      </c>
      <c r="J103" s="79">
        <v>141.77000000000001</v>
      </c>
      <c r="K103" s="79">
        <v>49.717500000000001</v>
      </c>
      <c r="L103" s="79">
        <f>J103+K103</f>
        <v>191.48750000000001</v>
      </c>
      <c r="M103" s="79">
        <v>57.1</v>
      </c>
      <c r="N103" s="77">
        <v>1</v>
      </c>
      <c r="O103" s="77"/>
      <c r="P103" s="74"/>
      <c r="Q103" s="71"/>
    </row>
    <row r="104" spans="1:17" x14ac:dyDescent="0.3">
      <c r="A104" s="77">
        <v>80</v>
      </c>
      <c r="B104" s="77" t="s">
        <v>82</v>
      </c>
      <c r="C104" s="78" t="s">
        <v>86</v>
      </c>
      <c r="D104" s="78" t="s">
        <v>77</v>
      </c>
      <c r="E104" s="78" t="s">
        <v>173</v>
      </c>
      <c r="F104" s="79">
        <v>115.36</v>
      </c>
      <c r="G104" s="79">
        <v>10.220000000000001</v>
      </c>
      <c r="H104" s="79">
        <v>4.2300000000000004</v>
      </c>
      <c r="I104" s="79">
        <f>J104-(F104+G104+H104)</f>
        <v>16.060000000000002</v>
      </c>
      <c r="J104" s="79">
        <v>145.87</v>
      </c>
      <c r="K104" s="79">
        <v>51.082499999999996</v>
      </c>
      <c r="L104" s="79">
        <f>J104+K104</f>
        <v>196.95249999999999</v>
      </c>
      <c r="M104" s="79">
        <v>58.73</v>
      </c>
      <c r="N104" s="77">
        <v>1</v>
      </c>
      <c r="O104" s="77"/>
      <c r="P104" s="74"/>
      <c r="Q104" s="71"/>
    </row>
    <row r="105" spans="1:17" x14ac:dyDescent="0.3">
      <c r="A105" s="77"/>
      <c r="B105" s="77"/>
      <c r="C105" s="81"/>
      <c r="D105" s="81"/>
      <c r="E105" s="81"/>
      <c r="F105" s="82"/>
      <c r="G105" s="82"/>
      <c r="H105" s="82"/>
      <c r="I105" s="82"/>
      <c r="J105" s="82"/>
      <c r="K105" s="82"/>
      <c r="L105" s="82"/>
      <c r="N105" s="83"/>
      <c r="O105" s="83"/>
      <c r="P105" s="75"/>
      <c r="Q105" s="71"/>
    </row>
    <row r="106" spans="1:17" x14ac:dyDescent="0.3">
      <c r="A106" s="77">
        <v>81</v>
      </c>
      <c r="B106" s="77" t="s">
        <v>82</v>
      </c>
      <c r="C106" s="78" t="s">
        <v>87</v>
      </c>
      <c r="D106" s="78" t="s">
        <v>73</v>
      </c>
      <c r="E106" s="78" t="s">
        <v>174</v>
      </c>
      <c r="F106" s="79">
        <v>75.3</v>
      </c>
      <c r="G106" s="79">
        <v>9.34</v>
      </c>
      <c r="H106" s="79">
        <v>3.65</v>
      </c>
      <c r="I106" s="79">
        <f>J106-(F106+G106+H106)</f>
        <v>9.0099999999999909</v>
      </c>
      <c r="J106" s="79">
        <v>97.3</v>
      </c>
      <c r="K106" s="79">
        <v>35.650999999999996</v>
      </c>
      <c r="L106" s="79">
        <f>J106+K106</f>
        <v>132.95099999999999</v>
      </c>
      <c r="M106" s="79">
        <v>39.65</v>
      </c>
      <c r="N106" s="77"/>
      <c r="O106" s="77">
        <v>1</v>
      </c>
      <c r="P106" s="74"/>
      <c r="Q106" s="71"/>
    </row>
    <row r="107" spans="1:17" x14ac:dyDescent="0.3">
      <c r="A107" s="77">
        <v>82</v>
      </c>
      <c r="B107" s="77" t="s">
        <v>82</v>
      </c>
      <c r="C107" s="78" t="s">
        <v>87</v>
      </c>
      <c r="D107" s="78" t="s">
        <v>73</v>
      </c>
      <c r="E107" s="78" t="s">
        <v>175</v>
      </c>
      <c r="F107" s="79">
        <v>75.849999999999994</v>
      </c>
      <c r="G107" s="79">
        <v>4.32</v>
      </c>
      <c r="H107" s="79">
        <v>3.71</v>
      </c>
      <c r="I107" s="79">
        <f>J107-(F107+G107+H107)</f>
        <v>10.830000000000013</v>
      </c>
      <c r="J107" s="79">
        <v>94.71</v>
      </c>
      <c r="K107" s="79">
        <v>33.102999999999994</v>
      </c>
      <c r="L107" s="79">
        <f>J107+K107</f>
        <v>127.81299999999999</v>
      </c>
      <c r="M107" s="79">
        <v>38.11</v>
      </c>
      <c r="N107" s="77"/>
      <c r="O107" s="77">
        <v>1</v>
      </c>
      <c r="P107" s="74"/>
      <c r="Q107" s="71"/>
    </row>
    <row r="108" spans="1:17" x14ac:dyDescent="0.3">
      <c r="A108" s="77">
        <v>83</v>
      </c>
      <c r="B108" s="77" t="s">
        <v>82</v>
      </c>
      <c r="C108" s="78" t="s">
        <v>87</v>
      </c>
      <c r="D108" s="78" t="s">
        <v>73</v>
      </c>
      <c r="E108" s="78" t="s">
        <v>176</v>
      </c>
      <c r="F108" s="79">
        <v>82.78</v>
      </c>
      <c r="G108" s="79">
        <v>3.54</v>
      </c>
      <c r="H108" s="79">
        <v>4.78</v>
      </c>
      <c r="I108" s="79">
        <f>J108-(F108+G108+H108)</f>
        <v>12.599999999999994</v>
      </c>
      <c r="J108" s="79">
        <v>103.7</v>
      </c>
      <c r="K108" s="79">
        <v>36.344000000000001</v>
      </c>
      <c r="L108" s="79">
        <f>J108+K108</f>
        <v>140.04400000000001</v>
      </c>
      <c r="M108" s="79">
        <v>41.76</v>
      </c>
      <c r="N108" s="77">
        <v>1</v>
      </c>
      <c r="O108" s="77"/>
      <c r="P108" s="74"/>
      <c r="Q108" s="71"/>
    </row>
    <row r="109" spans="1:17" x14ac:dyDescent="0.3">
      <c r="A109" s="77">
        <v>84</v>
      </c>
      <c r="B109" s="77" t="s">
        <v>82</v>
      </c>
      <c r="C109" s="78" t="s">
        <v>87</v>
      </c>
      <c r="D109" s="78" t="s">
        <v>73</v>
      </c>
      <c r="E109" s="78" t="s">
        <v>177</v>
      </c>
      <c r="F109" s="79">
        <v>97.87</v>
      </c>
      <c r="G109" s="79">
        <v>10.54</v>
      </c>
      <c r="H109" s="79">
        <v>3.875</v>
      </c>
      <c r="I109" s="79">
        <f t="shared" ref="I109" si="20">J109-(F109+G109+H109)</f>
        <v>11.954999999999998</v>
      </c>
      <c r="J109" s="79">
        <v>124.24</v>
      </c>
      <c r="K109" s="79">
        <v>43.896999999999998</v>
      </c>
      <c r="L109" s="79">
        <f t="shared" ref="L109" si="21">J109+K109</f>
        <v>168.137</v>
      </c>
      <c r="M109" s="79">
        <v>50.14</v>
      </c>
      <c r="N109" s="77">
        <v>1</v>
      </c>
      <c r="O109" s="77"/>
      <c r="P109" s="74"/>
      <c r="Q109" s="71"/>
    </row>
    <row r="110" spans="1:17" x14ac:dyDescent="0.3">
      <c r="A110" s="80"/>
      <c r="B110" s="80"/>
      <c r="C110" s="78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75"/>
      <c r="Q110" s="71"/>
    </row>
    <row r="111" spans="1:17" x14ac:dyDescent="0.3">
      <c r="A111" s="77">
        <v>85</v>
      </c>
      <c r="B111" s="77" t="s">
        <v>82</v>
      </c>
      <c r="C111" s="78" t="s">
        <v>87</v>
      </c>
      <c r="D111" s="78" t="s">
        <v>77</v>
      </c>
      <c r="E111" s="78" t="s">
        <v>178</v>
      </c>
      <c r="F111" s="79">
        <v>115.99</v>
      </c>
      <c r="G111" s="79">
        <v>5.46</v>
      </c>
      <c r="H111" s="79">
        <v>5.66</v>
      </c>
      <c r="I111" s="79">
        <f>J111-(F111+G111+H111)</f>
        <v>15.02000000000001</v>
      </c>
      <c r="J111" s="79">
        <v>142.13</v>
      </c>
      <c r="K111" s="79">
        <v>49.402499999999996</v>
      </c>
      <c r="L111" s="79">
        <f>J111+K111</f>
        <v>191.5325</v>
      </c>
      <c r="M111" s="79">
        <v>57.11</v>
      </c>
      <c r="N111" s="77">
        <v>1</v>
      </c>
      <c r="O111" s="77"/>
      <c r="P111" s="74"/>
      <c r="Q111" s="71"/>
    </row>
    <row r="112" spans="1:17" x14ac:dyDescent="0.3">
      <c r="A112" s="77">
        <v>86</v>
      </c>
      <c r="B112" s="77" t="s">
        <v>82</v>
      </c>
      <c r="C112" s="78" t="s">
        <v>87</v>
      </c>
      <c r="D112" s="78" t="s">
        <v>77</v>
      </c>
      <c r="E112" s="78" t="s">
        <v>179</v>
      </c>
      <c r="F112" s="79">
        <v>116.02</v>
      </c>
      <c r="G112" s="79">
        <v>9</v>
      </c>
      <c r="H112" s="79">
        <v>3.97</v>
      </c>
      <c r="I112" s="79">
        <f>J112-(F112+G112+H112)</f>
        <v>15.819999999999993</v>
      </c>
      <c r="J112" s="79">
        <v>144.81</v>
      </c>
      <c r="K112" s="79">
        <v>50.683499999999995</v>
      </c>
      <c r="L112" s="79">
        <f>J112+K112</f>
        <v>195.49349999999998</v>
      </c>
      <c r="M112" s="79">
        <v>58.3</v>
      </c>
      <c r="N112" s="77">
        <v>1</v>
      </c>
      <c r="O112" s="77"/>
      <c r="P112" s="74"/>
      <c r="Q112" s="71"/>
    </row>
    <row r="113" spans="1:17" x14ac:dyDescent="0.3">
      <c r="A113" s="77">
        <v>87</v>
      </c>
      <c r="B113" s="77" t="s">
        <v>82</v>
      </c>
      <c r="C113" s="78" t="s">
        <v>87</v>
      </c>
      <c r="D113" s="78" t="s">
        <v>77</v>
      </c>
      <c r="E113" s="78" t="s">
        <v>180</v>
      </c>
      <c r="F113" s="79">
        <v>109.57</v>
      </c>
      <c r="G113" s="79">
        <v>8.6300000000000008</v>
      </c>
      <c r="H113" s="79">
        <v>6.91</v>
      </c>
      <c r="I113" s="79">
        <f>J113-(F113+G113+H113)</f>
        <v>16.660000000000025</v>
      </c>
      <c r="J113" s="79">
        <v>141.77000000000001</v>
      </c>
      <c r="K113" s="79">
        <v>49.717500000000001</v>
      </c>
      <c r="L113" s="79">
        <f>J113+K113</f>
        <v>191.48750000000001</v>
      </c>
      <c r="M113" s="79">
        <v>57.1</v>
      </c>
      <c r="N113" s="77">
        <v>1</v>
      </c>
      <c r="O113" s="77"/>
      <c r="P113" s="74"/>
      <c r="Q113" s="71"/>
    </row>
    <row r="114" spans="1:17" x14ac:dyDescent="0.3">
      <c r="A114" s="77">
        <v>88</v>
      </c>
      <c r="B114" s="77" t="s">
        <v>82</v>
      </c>
      <c r="C114" s="78" t="s">
        <v>87</v>
      </c>
      <c r="D114" s="78" t="s">
        <v>77</v>
      </c>
      <c r="E114" s="78" t="s">
        <v>181</v>
      </c>
      <c r="F114" s="79">
        <v>115.36</v>
      </c>
      <c r="G114" s="79">
        <v>10.220000000000001</v>
      </c>
      <c r="H114" s="79">
        <v>4.2300000000000004</v>
      </c>
      <c r="I114" s="79">
        <f>J114-(F114+G114+H114)</f>
        <v>16.060000000000002</v>
      </c>
      <c r="J114" s="79">
        <v>145.87</v>
      </c>
      <c r="K114" s="79">
        <v>51.082499999999996</v>
      </c>
      <c r="L114" s="79">
        <f>J114+K114</f>
        <v>196.95249999999999</v>
      </c>
      <c r="M114" s="79">
        <v>58.73</v>
      </c>
      <c r="N114" s="77">
        <v>1</v>
      </c>
      <c r="O114" s="77"/>
      <c r="P114" s="74"/>
      <c r="Q114" s="71"/>
    </row>
    <row r="115" spans="1:17" x14ac:dyDescent="0.3">
      <c r="A115" s="77"/>
      <c r="B115" s="77"/>
      <c r="C115" s="81"/>
      <c r="D115" s="81"/>
      <c r="E115" s="81"/>
      <c r="F115" s="82"/>
      <c r="G115" s="82"/>
      <c r="H115" s="82"/>
      <c r="I115" s="82"/>
      <c r="J115" s="82"/>
      <c r="K115" s="82"/>
      <c r="L115" s="82"/>
      <c r="N115" s="83"/>
      <c r="O115" s="83"/>
      <c r="P115" s="75"/>
    </row>
    <row r="116" spans="1:17" x14ac:dyDescent="0.3">
      <c r="A116" s="98" t="s">
        <v>89</v>
      </c>
      <c r="B116" s="99"/>
      <c r="C116" s="100"/>
      <c r="D116" s="81"/>
      <c r="E116" s="81"/>
      <c r="F116" s="83">
        <f t="shared" ref="F116:L116" si="22">SUM(F6:F115)</f>
        <v>8676.1400000000012</v>
      </c>
      <c r="G116" s="83">
        <f t="shared" si="22"/>
        <v>671.55000000000018</v>
      </c>
      <c r="H116" s="83">
        <f t="shared" si="22"/>
        <v>404.6350000000001</v>
      </c>
      <c r="I116" s="83">
        <f t="shared" si="22"/>
        <v>1187.5050000000006</v>
      </c>
      <c r="J116" s="83">
        <f t="shared" si="22"/>
        <v>10939.83</v>
      </c>
      <c r="K116" s="83">
        <f t="shared" si="22"/>
        <v>3848.6910000000021</v>
      </c>
      <c r="L116" s="83">
        <f t="shared" si="22"/>
        <v>14788.520999999992</v>
      </c>
      <c r="M116" s="83">
        <f>SUM(M6:M115)</f>
        <v>4409.9000000000024</v>
      </c>
      <c r="N116" s="83">
        <f>SUM(N6:N115)</f>
        <v>61</v>
      </c>
      <c r="O116" s="83">
        <f>SUM(O6:O115)</f>
        <v>27</v>
      </c>
      <c r="P116" s="75"/>
    </row>
    <row r="117" spans="1:17" ht="30" customHeight="1" x14ac:dyDescent="0.3">
      <c r="A117" s="84"/>
      <c r="B117" s="84"/>
      <c r="C117" s="85"/>
      <c r="D117" s="85"/>
      <c r="E117" s="85"/>
      <c r="F117" s="86"/>
      <c r="G117" s="86"/>
      <c r="H117" s="86"/>
      <c r="I117" s="86"/>
      <c r="J117" s="86"/>
      <c r="K117" s="86"/>
      <c r="L117" s="86"/>
      <c r="M117" s="87" t="s">
        <v>91</v>
      </c>
      <c r="N117" s="83"/>
      <c r="O117" s="83">
        <v>18</v>
      </c>
    </row>
    <row r="118" spans="1:17" ht="30" customHeight="1" x14ac:dyDescent="0.3">
      <c r="A118" s="84"/>
      <c r="B118" s="84"/>
      <c r="C118" s="85"/>
      <c r="D118" s="85"/>
      <c r="E118" s="85"/>
      <c r="F118" s="86"/>
      <c r="G118" s="86"/>
      <c r="H118" s="86"/>
      <c r="I118" s="86"/>
      <c r="J118" s="86"/>
      <c r="K118" s="86"/>
      <c r="L118" s="86"/>
      <c r="M118" s="87" t="s">
        <v>90</v>
      </c>
      <c r="N118" s="77">
        <f>N116+N117</f>
        <v>61</v>
      </c>
      <c r="O118" s="77">
        <f>O116+O117</f>
        <v>45</v>
      </c>
      <c r="Q118" s="70"/>
    </row>
    <row r="119" spans="1:17" ht="26.7" customHeight="1" x14ac:dyDescent="0.3">
      <c r="A119" s="67"/>
      <c r="B119" s="67"/>
      <c r="C119" s="65"/>
      <c r="D119" s="65"/>
      <c r="E119" s="65"/>
      <c r="F119" s="68"/>
      <c r="G119" s="68"/>
      <c r="H119" s="68"/>
      <c r="I119" s="68"/>
      <c r="J119" s="68"/>
      <c r="K119" s="68"/>
      <c r="L119" s="68"/>
      <c r="M119" s="68"/>
      <c r="N119" s="68"/>
      <c r="O119" s="69"/>
    </row>
    <row r="120" spans="1:17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65"/>
      <c r="O120" s="66"/>
    </row>
  </sheetData>
  <mergeCells count="21">
    <mergeCell ref="A116:C116"/>
    <mergeCell ref="A120:M120"/>
    <mergeCell ref="G3:G4"/>
    <mergeCell ref="H3:H4"/>
    <mergeCell ref="I3:I4"/>
    <mergeCell ref="J3:J4"/>
    <mergeCell ref="K3:K4"/>
    <mergeCell ref="L3:L4"/>
    <mergeCell ref="P3:P4"/>
    <mergeCell ref="A1:B1"/>
    <mergeCell ref="C1:M1"/>
    <mergeCell ref="N1:O1"/>
    <mergeCell ref="A2:O2"/>
    <mergeCell ref="A3:A4"/>
    <mergeCell ref="B3:B4"/>
    <mergeCell ref="C3:C4"/>
    <mergeCell ref="D3:D4"/>
    <mergeCell ref="E3:E4"/>
    <mergeCell ref="F3:F4"/>
    <mergeCell ref="M3:M4"/>
    <mergeCell ref="N3:O3"/>
  </mergeCells>
  <phoneticPr fontId="3" type="noConversion"/>
  <pageMargins left="0.7" right="0.7" top="0.75" bottom="0.75" header="0.3" footer="0.3"/>
  <pageSetup scale="66" fitToHeight="0" orientation="landscape" r:id="rId1"/>
  <rowBreaks count="3" manualBreakCount="3">
    <brk id="29" max="16383" man="1"/>
    <brk id="59" max="14" man="1"/>
    <brk id="8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OPTION -1 </vt:lpstr>
      <vt:lpstr>RERA REVISED</vt:lpstr>
      <vt:lpstr>'RERA REVISED'!Print_Area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santhanakumar M</dc:creator>
  <cp:lastModifiedBy>vinoth kumar</cp:lastModifiedBy>
  <cp:lastPrinted>2026-03-27T16:21:47Z</cp:lastPrinted>
  <dcterms:created xsi:type="dcterms:W3CDTF">2023-06-02T08:46:25Z</dcterms:created>
  <dcterms:modified xsi:type="dcterms:W3CDTF">2026-03-27T16:25:02Z</dcterms:modified>
</cp:coreProperties>
</file>