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firstSheet="2" activeTab="2"/>
  </bookViews>
  <sheets>
    <sheet name="9M AREA STATEMENT" sheetId="8" state="hidden" r:id="rId1"/>
    <sheet name="PLOTTING " sheetId="10" state="hidden" r:id="rId2"/>
    <sheet name="Area Statement" sheetId="11" r:id="rId3"/>
  </sheets>
  <definedNames>
    <definedName name="_xlnm.Print_Area" localSheetId="0">'9M AREA STATEMENT'!$B$2:$K$118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69" i="11" l="1"/>
  <c r="R168" i="11"/>
  <c r="M167" i="11"/>
  <c r="K167" i="11"/>
  <c r="F167" i="11"/>
  <c r="R167" i="11" s="1"/>
  <c r="S169" i="11" s="1"/>
  <c r="R166" i="11"/>
  <c r="R165" i="11"/>
  <c r="K164" i="11"/>
  <c r="F164" i="11" s="1"/>
  <c r="R163" i="11"/>
  <c r="R162" i="11"/>
  <c r="M161" i="11"/>
  <c r="K161" i="11"/>
  <c r="F161" i="11"/>
  <c r="R161" i="11" s="1"/>
  <c r="S163" i="11" s="1"/>
  <c r="R160" i="11"/>
  <c r="R159" i="11"/>
  <c r="K158" i="11"/>
  <c r="F158" i="11" s="1"/>
  <c r="R157" i="11"/>
  <c r="R156" i="11"/>
  <c r="M155" i="11"/>
  <c r="K155" i="11"/>
  <c r="F155" i="11"/>
  <c r="R155" i="11" s="1"/>
  <c r="S157" i="11" s="1"/>
  <c r="R154" i="11"/>
  <c r="R153" i="11"/>
  <c r="K152" i="11"/>
  <c r="F152" i="11" s="1"/>
  <c r="R151" i="11"/>
  <c r="R150" i="11"/>
  <c r="M149" i="11"/>
  <c r="K149" i="11"/>
  <c r="F149" i="11"/>
  <c r="R149" i="11" s="1"/>
  <c r="S151" i="11" s="1"/>
  <c r="R148" i="11"/>
  <c r="R147" i="11"/>
  <c r="K146" i="11"/>
  <c r="F146" i="11" s="1"/>
  <c r="R145" i="11"/>
  <c r="R144" i="11"/>
  <c r="M143" i="11"/>
  <c r="K143" i="11"/>
  <c r="F143" i="11"/>
  <c r="R143" i="11" s="1"/>
  <c r="S145" i="11" s="1"/>
  <c r="R142" i="11"/>
  <c r="R141" i="11"/>
  <c r="K140" i="11"/>
  <c r="F140" i="11" s="1"/>
  <c r="R139" i="11"/>
  <c r="R138" i="11"/>
  <c r="M137" i="11"/>
  <c r="K137" i="11"/>
  <c r="F137" i="11"/>
  <c r="R137" i="11" s="1"/>
  <c r="S139" i="11" s="1"/>
  <c r="R136" i="11"/>
  <c r="R135" i="11"/>
  <c r="K134" i="11"/>
  <c r="F134" i="11" s="1"/>
  <c r="R133" i="11"/>
  <c r="R132" i="11"/>
  <c r="R131" i="11"/>
  <c r="R130" i="11"/>
  <c r="R129" i="11"/>
  <c r="R128" i="11"/>
  <c r="R127" i="11"/>
  <c r="R126" i="11"/>
  <c r="R125" i="11"/>
  <c r="S127" i="11" s="1"/>
  <c r="R124" i="11"/>
  <c r="AC123" i="11"/>
  <c r="R123" i="11"/>
  <c r="AC122" i="11"/>
  <c r="R122" i="11"/>
  <c r="S124" i="11" s="1"/>
  <c r="S121" i="11"/>
  <c r="R121" i="11"/>
  <c r="AC120" i="11"/>
  <c r="R120" i="11"/>
  <c r="AC119" i="11"/>
  <c r="R119" i="11"/>
  <c r="R118" i="11"/>
  <c r="AC117" i="11"/>
  <c r="R117" i="11"/>
  <c r="AC116" i="11"/>
  <c r="R116" i="11"/>
  <c r="S118" i="11" s="1"/>
  <c r="R115" i="11"/>
  <c r="AC114" i="11"/>
  <c r="R114" i="11"/>
  <c r="AC113" i="11"/>
  <c r="R113" i="11"/>
  <c r="S115" i="11" s="1"/>
  <c r="R112" i="11"/>
  <c r="AC111" i="11"/>
  <c r="R111" i="11"/>
  <c r="AC110" i="11"/>
  <c r="R110" i="11"/>
  <c r="R109" i="11"/>
  <c r="R108" i="11"/>
  <c r="R107" i="11"/>
  <c r="R106" i="11"/>
  <c r="R105" i="11"/>
  <c r="R104" i="11"/>
  <c r="R103" i="11"/>
  <c r="R102" i="11"/>
  <c r="R101" i="11"/>
  <c r="S103" i="11" s="1"/>
  <c r="R100" i="11"/>
  <c r="R99" i="11"/>
  <c r="R98" i="11"/>
  <c r="R97" i="11"/>
  <c r="R96" i="11"/>
  <c r="R95" i="11"/>
  <c r="S97" i="11" s="1"/>
  <c r="R94" i="11"/>
  <c r="R93" i="11"/>
  <c r="S94" i="11" s="1"/>
  <c r="R92" i="11"/>
  <c r="R91" i="11"/>
  <c r="R90" i="11"/>
  <c r="S91" i="11" s="1"/>
  <c r="R89" i="11"/>
  <c r="R88" i="11"/>
  <c r="R87" i="11"/>
  <c r="R86" i="11"/>
  <c r="S88" i="11" s="1"/>
  <c r="R85" i="11"/>
  <c r="R84" i="11"/>
  <c r="R83" i="11"/>
  <c r="R82" i="11"/>
  <c r="R81" i="11"/>
  <c r="R80" i="11"/>
  <c r="R79" i="11"/>
  <c r="R78" i="11"/>
  <c r="R77" i="11"/>
  <c r="S79" i="11" s="1"/>
  <c r="R76" i="11"/>
  <c r="R75" i="11"/>
  <c r="R74" i="11"/>
  <c r="R73" i="11"/>
  <c r="R72" i="11"/>
  <c r="R71" i="11"/>
  <c r="S73" i="11" s="1"/>
  <c r="R70" i="11"/>
  <c r="R69" i="11"/>
  <c r="S70" i="11" s="1"/>
  <c r="R68" i="11"/>
  <c r="R67" i="11"/>
  <c r="R66" i="11"/>
  <c r="R65" i="11"/>
  <c r="R64" i="11"/>
  <c r="R63" i="11"/>
  <c r="R62" i="11"/>
  <c r="R61" i="11"/>
  <c r="R60" i="11"/>
  <c r="R59" i="11"/>
  <c r="R58" i="11"/>
  <c r="R57" i="11"/>
  <c r="R56" i="11"/>
  <c r="R55" i="11"/>
  <c r="R54" i="11"/>
  <c r="R53" i="11"/>
  <c r="R52" i="11"/>
  <c r="R51" i="11"/>
  <c r="R50" i="11"/>
  <c r="R49" i="11"/>
  <c r="R48" i="11"/>
  <c r="R47" i="11"/>
  <c r="R46" i="11"/>
  <c r="R45" i="11"/>
  <c r="R44" i="11"/>
  <c r="R43" i="11"/>
  <c r="R42" i="11"/>
  <c r="R41" i="11"/>
  <c r="R40" i="11"/>
  <c r="R39" i="11"/>
  <c r="R38" i="11"/>
  <c r="S40" i="11" s="1"/>
  <c r="R37" i="11"/>
  <c r="R36" i="11"/>
  <c r="S37" i="11" s="1"/>
  <c r="I36" i="11"/>
  <c r="R35" i="11"/>
  <c r="R34" i="11"/>
  <c r="R33" i="11"/>
  <c r="S34" i="11" s="1"/>
  <c r="I33" i="11"/>
  <c r="R32" i="11"/>
  <c r="R31" i="11"/>
  <c r="R30" i="11"/>
  <c r="S31" i="11" s="1"/>
  <c r="I30" i="11"/>
  <c r="R29" i="11"/>
  <c r="R28" i="11"/>
  <c r="R27" i="11"/>
  <c r="I27" i="11"/>
  <c r="R26" i="11"/>
  <c r="I26" i="11"/>
  <c r="R25" i="11"/>
  <c r="R24" i="11"/>
  <c r="I24" i="11"/>
  <c r="R23" i="11"/>
  <c r="I23" i="11"/>
  <c r="R22" i="11"/>
  <c r="R21" i="11"/>
  <c r="I21" i="11"/>
  <c r="R20" i="11"/>
  <c r="S22" i="11" s="1"/>
  <c r="I20" i="11"/>
  <c r="R19" i="11"/>
  <c r="R18" i="11"/>
  <c r="I18" i="11"/>
  <c r="R17" i="11"/>
  <c r="I17" i="11"/>
  <c r="R16" i="11"/>
  <c r="R15" i="11"/>
  <c r="I15" i="11"/>
  <c r="R14" i="11"/>
  <c r="I14" i="11"/>
  <c r="R13" i="11"/>
  <c r="R12" i="11"/>
  <c r="I12" i="11"/>
  <c r="R11" i="11"/>
  <c r="I11" i="11"/>
  <c r="R10" i="11"/>
  <c r="R9" i="11"/>
  <c r="R8" i="11"/>
  <c r="S10" i="11" l="1"/>
  <c r="S19" i="11"/>
  <c r="S46" i="11"/>
  <c r="Z6" i="11" s="1"/>
  <c r="W43" i="11" s="1"/>
  <c r="X43" i="11" s="1"/>
  <c r="N41" i="11" s="1"/>
  <c r="S85" i="11"/>
  <c r="S100" i="11"/>
  <c r="AO6" i="11" s="1"/>
  <c r="AL106" i="11" s="1"/>
  <c r="AM106" i="11" s="1"/>
  <c r="N104" i="11" s="1"/>
  <c r="S28" i="11"/>
  <c r="S16" i="11"/>
  <c r="S43" i="11"/>
  <c r="S109" i="11"/>
  <c r="S13" i="11"/>
  <c r="S25" i="11"/>
  <c r="S76" i="11"/>
  <c r="S82" i="11"/>
  <c r="S106" i="11"/>
  <c r="S130" i="11"/>
  <c r="AL97" i="11"/>
  <c r="AM97" i="11" s="1"/>
  <c r="N95" i="11" s="1"/>
  <c r="S49" i="11"/>
  <c r="S52" i="11"/>
  <c r="S55" i="11"/>
  <c r="S58" i="11"/>
  <c r="S61" i="11"/>
  <c r="S64" i="11"/>
  <c r="S67" i="11"/>
  <c r="S133" i="11"/>
  <c r="R134" i="11"/>
  <c r="S136" i="11" s="1"/>
  <c r="R140" i="11"/>
  <c r="S142" i="11" s="1"/>
  <c r="R146" i="11"/>
  <c r="S148" i="11" s="1"/>
  <c r="R152" i="11"/>
  <c r="S154" i="11" s="1"/>
  <c r="R158" i="11"/>
  <c r="S160" i="11" s="1"/>
  <c r="R164" i="11"/>
  <c r="S166" i="11" s="1"/>
  <c r="S112" i="11"/>
  <c r="M134" i="11"/>
  <c r="M140" i="11"/>
  <c r="M146" i="11"/>
  <c r="M152" i="11"/>
  <c r="M158" i="11"/>
  <c r="M164" i="11"/>
  <c r="M179" i="10"/>
  <c r="N179" i="10"/>
  <c r="J179" i="10"/>
  <c r="AL100" i="11" l="1"/>
  <c r="AM100" i="11" s="1"/>
  <c r="N98" i="11" s="1"/>
  <c r="AL103" i="11"/>
  <c r="AM103" i="11" s="1"/>
  <c r="N101" i="11" s="1"/>
  <c r="AJ6" i="11"/>
  <c r="AG133" i="11" s="1"/>
  <c r="AH133" i="11" s="1"/>
  <c r="W64" i="11"/>
  <c r="X64" i="11" s="1"/>
  <c r="N62" i="11" s="1"/>
  <c r="W52" i="11"/>
  <c r="X52" i="11" s="1"/>
  <c r="N50" i="11" s="1"/>
  <c r="W61" i="11"/>
  <c r="X61" i="11" s="1"/>
  <c r="N59" i="11" s="1"/>
  <c r="W37" i="11"/>
  <c r="X37" i="11" s="1"/>
  <c r="N35" i="11" s="1"/>
  <c r="AT6" i="11"/>
  <c r="AQ148" i="11" s="1"/>
  <c r="AR148" i="11" s="1"/>
  <c r="W58" i="11"/>
  <c r="X58" i="11" s="1"/>
  <c r="N56" i="11" s="1"/>
  <c r="W46" i="11"/>
  <c r="X46" i="11" s="1"/>
  <c r="N44" i="11" s="1"/>
  <c r="T6" i="11"/>
  <c r="W49" i="11"/>
  <c r="X49" i="11" s="1"/>
  <c r="N47" i="11" s="1"/>
  <c r="W40" i="11"/>
  <c r="X40" i="11" s="1"/>
  <c r="N38" i="11" s="1"/>
  <c r="AB112" i="11"/>
  <c r="AC112" i="11" s="1"/>
  <c r="AE6" i="11"/>
  <c r="W67" i="11"/>
  <c r="X67" i="11" s="1"/>
  <c r="N65" i="11" s="1"/>
  <c r="W55" i="11"/>
  <c r="X55" i="11" s="1"/>
  <c r="N53" i="11" s="1"/>
  <c r="W31" i="11"/>
  <c r="X31" i="11" s="1"/>
  <c r="N29" i="11" s="1"/>
  <c r="W34" i="11"/>
  <c r="X34" i="11" s="1"/>
  <c r="N32" i="11" s="1"/>
  <c r="AQ142" i="11"/>
  <c r="AR142" i="11" s="1"/>
  <c r="M170" i="10"/>
  <c r="K143" i="10"/>
  <c r="F143" i="10" s="1"/>
  <c r="R143" i="10" s="1"/>
  <c r="K146" i="10"/>
  <c r="F146" i="10" s="1"/>
  <c r="R146" i="10" s="1"/>
  <c r="K149" i="10"/>
  <c r="F149" i="10" s="1"/>
  <c r="R149" i="10" s="1"/>
  <c r="K152" i="10"/>
  <c r="F152" i="10" s="1"/>
  <c r="R152" i="10" s="1"/>
  <c r="K155" i="10"/>
  <c r="F155" i="10" s="1"/>
  <c r="R155" i="10" s="1"/>
  <c r="K158" i="10"/>
  <c r="F158" i="10" s="1"/>
  <c r="R158" i="10" s="1"/>
  <c r="K161" i="10"/>
  <c r="F161" i="10" s="1"/>
  <c r="R161" i="10" s="1"/>
  <c r="K164" i="10"/>
  <c r="M164" i="10" s="1"/>
  <c r="K167" i="10"/>
  <c r="F167" i="10" s="1"/>
  <c r="R167" i="10" s="1"/>
  <c r="K170" i="10"/>
  <c r="F170" i="10" s="1"/>
  <c r="R170" i="10" s="1"/>
  <c r="K173" i="10"/>
  <c r="M173" i="10" s="1"/>
  <c r="F164" i="10"/>
  <c r="R164" i="10" s="1"/>
  <c r="R168" i="10"/>
  <c r="F173" i="10"/>
  <c r="R173" i="10" s="1"/>
  <c r="K176" i="10"/>
  <c r="M176" i="10" s="1"/>
  <c r="I35" i="10"/>
  <c r="I32" i="10"/>
  <c r="I29" i="10"/>
  <c r="I26" i="10"/>
  <c r="I23" i="10"/>
  <c r="I20" i="10"/>
  <c r="AC119" i="10"/>
  <c r="AC120" i="10"/>
  <c r="AC122" i="10"/>
  <c r="AC123" i="10"/>
  <c r="AC125" i="10"/>
  <c r="AC126" i="10"/>
  <c r="AC128" i="10"/>
  <c r="AC129" i="10"/>
  <c r="AC131" i="10"/>
  <c r="AC132" i="10"/>
  <c r="R18" i="10"/>
  <c r="R17" i="10"/>
  <c r="I21" i="10"/>
  <c r="I24" i="10"/>
  <c r="I27" i="10"/>
  <c r="I30" i="10"/>
  <c r="I33" i="10"/>
  <c r="I36" i="10"/>
  <c r="I39" i="10"/>
  <c r="I42" i="10"/>
  <c r="I45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32" i="10"/>
  <c r="R33" i="10"/>
  <c r="R34" i="10"/>
  <c r="R35" i="10"/>
  <c r="R36" i="10"/>
  <c r="R37" i="10"/>
  <c r="R38" i="10"/>
  <c r="R39" i="10"/>
  <c r="R40" i="10"/>
  <c r="R41" i="10"/>
  <c r="R42" i="10"/>
  <c r="R43" i="10"/>
  <c r="R44" i="10"/>
  <c r="R45" i="10"/>
  <c r="R46" i="10"/>
  <c r="R47" i="10"/>
  <c r="R48" i="10"/>
  <c r="R49" i="10"/>
  <c r="R50" i="10"/>
  <c r="R51" i="10"/>
  <c r="R52" i="10"/>
  <c r="R53" i="10"/>
  <c r="R54" i="10"/>
  <c r="R55" i="10"/>
  <c r="R56" i="10"/>
  <c r="R57" i="10"/>
  <c r="R58" i="10"/>
  <c r="R59" i="10"/>
  <c r="R60" i="10"/>
  <c r="R61" i="10"/>
  <c r="R62" i="10"/>
  <c r="R63" i="10"/>
  <c r="R64" i="10"/>
  <c r="R65" i="10"/>
  <c r="R66" i="10"/>
  <c r="R67" i="10"/>
  <c r="R68" i="10"/>
  <c r="R69" i="10"/>
  <c r="R70" i="10"/>
  <c r="R71" i="10"/>
  <c r="R72" i="10"/>
  <c r="R73" i="10"/>
  <c r="R74" i="10"/>
  <c r="R75" i="10"/>
  <c r="R76" i="10"/>
  <c r="R77" i="10"/>
  <c r="R78" i="10"/>
  <c r="R79" i="10"/>
  <c r="R80" i="10"/>
  <c r="R81" i="10"/>
  <c r="R82" i="10"/>
  <c r="R83" i="10"/>
  <c r="R84" i="10"/>
  <c r="R85" i="10"/>
  <c r="R86" i="10"/>
  <c r="R87" i="10"/>
  <c r="R88" i="10"/>
  <c r="R89" i="10"/>
  <c r="R90" i="10"/>
  <c r="R91" i="10"/>
  <c r="R92" i="10"/>
  <c r="R93" i="10"/>
  <c r="R94" i="10"/>
  <c r="R95" i="10"/>
  <c r="R96" i="10"/>
  <c r="R97" i="10"/>
  <c r="R98" i="10"/>
  <c r="R99" i="10"/>
  <c r="R100" i="10"/>
  <c r="R101" i="10"/>
  <c r="R102" i="10"/>
  <c r="R103" i="10"/>
  <c r="R104" i="10"/>
  <c r="R105" i="10"/>
  <c r="R106" i="10"/>
  <c r="R107" i="10"/>
  <c r="R108" i="10"/>
  <c r="R109" i="10"/>
  <c r="R110" i="10"/>
  <c r="R111" i="10"/>
  <c r="R112" i="10"/>
  <c r="R113" i="10"/>
  <c r="R114" i="10"/>
  <c r="R115" i="10"/>
  <c r="R116" i="10"/>
  <c r="R117" i="10"/>
  <c r="R118" i="10"/>
  <c r="R119" i="10"/>
  <c r="R120" i="10"/>
  <c r="R121" i="10"/>
  <c r="R122" i="10"/>
  <c r="R123" i="10"/>
  <c r="R124" i="10"/>
  <c r="R125" i="10"/>
  <c r="R126" i="10"/>
  <c r="R127" i="10"/>
  <c r="R128" i="10"/>
  <c r="R129" i="10"/>
  <c r="R130" i="10"/>
  <c r="R131" i="10"/>
  <c r="R132" i="10"/>
  <c r="R133" i="10"/>
  <c r="R134" i="10"/>
  <c r="R135" i="10"/>
  <c r="R136" i="10"/>
  <c r="R137" i="10"/>
  <c r="R138" i="10"/>
  <c r="R139" i="10"/>
  <c r="R140" i="10"/>
  <c r="R141" i="10"/>
  <c r="R142" i="10"/>
  <c r="R144" i="10"/>
  <c r="R145" i="10"/>
  <c r="R147" i="10"/>
  <c r="R148" i="10"/>
  <c r="R150" i="10"/>
  <c r="R151" i="10"/>
  <c r="R153" i="10"/>
  <c r="R154" i="10"/>
  <c r="R156" i="10"/>
  <c r="R157" i="10"/>
  <c r="R159" i="10"/>
  <c r="R160" i="10"/>
  <c r="R162" i="10"/>
  <c r="R163" i="10"/>
  <c r="R165" i="10"/>
  <c r="R166" i="10"/>
  <c r="R169" i="10"/>
  <c r="R171" i="10"/>
  <c r="R172" i="10"/>
  <c r="R174" i="10"/>
  <c r="R175" i="10"/>
  <c r="R177" i="10"/>
  <c r="R178" i="10"/>
  <c r="AQ166" i="11" l="1"/>
  <c r="AR166" i="11" s="1"/>
  <c r="AQ136" i="11"/>
  <c r="AR136" i="11" s="1"/>
  <c r="AQ160" i="11"/>
  <c r="AR160" i="11" s="1"/>
  <c r="T165" i="11"/>
  <c r="U165" i="11" s="1"/>
  <c r="I165" i="11" s="1"/>
  <c r="T164" i="11"/>
  <c r="U164" i="11" s="1"/>
  <c r="T159" i="11"/>
  <c r="U159" i="11" s="1"/>
  <c r="I159" i="11" s="1"/>
  <c r="T158" i="11"/>
  <c r="U158" i="11" s="1"/>
  <c r="T153" i="11"/>
  <c r="U153" i="11" s="1"/>
  <c r="I153" i="11" s="1"/>
  <c r="T152" i="11"/>
  <c r="U152" i="11" s="1"/>
  <c r="T147" i="11"/>
  <c r="U147" i="11" s="1"/>
  <c r="I147" i="11" s="1"/>
  <c r="T146" i="11"/>
  <c r="U146" i="11" s="1"/>
  <c r="T141" i="11"/>
  <c r="U141" i="11" s="1"/>
  <c r="I141" i="11" s="1"/>
  <c r="T140" i="11"/>
  <c r="U140" i="11" s="1"/>
  <c r="T135" i="11"/>
  <c r="U135" i="11" s="1"/>
  <c r="I135" i="11" s="1"/>
  <c r="T134" i="11"/>
  <c r="U134" i="11" s="1"/>
  <c r="T168" i="11"/>
  <c r="U168" i="11" s="1"/>
  <c r="I168" i="11" s="1"/>
  <c r="T167" i="11"/>
  <c r="U167" i="11" s="1"/>
  <c r="T162" i="11"/>
  <c r="U162" i="11" s="1"/>
  <c r="I162" i="11" s="1"/>
  <c r="T161" i="11"/>
  <c r="U161" i="11" s="1"/>
  <c r="T156" i="11"/>
  <c r="U156" i="11" s="1"/>
  <c r="I156" i="11" s="1"/>
  <c r="T155" i="11"/>
  <c r="U155" i="11" s="1"/>
  <c r="T150" i="11"/>
  <c r="U150" i="11" s="1"/>
  <c r="I150" i="11" s="1"/>
  <c r="T149" i="11"/>
  <c r="U149" i="11" s="1"/>
  <c r="T144" i="11"/>
  <c r="U144" i="11" s="1"/>
  <c r="I144" i="11" s="1"/>
  <c r="T143" i="11"/>
  <c r="U143" i="11" s="1"/>
  <c r="T138" i="11"/>
  <c r="U138" i="11" s="1"/>
  <c r="I138" i="11" s="1"/>
  <c r="T137" i="11"/>
  <c r="U137" i="11" s="1"/>
  <c r="T132" i="11"/>
  <c r="U132" i="11" s="1"/>
  <c r="I132" i="11" s="1"/>
  <c r="T131" i="11"/>
  <c r="U131" i="11" s="1"/>
  <c r="T129" i="11"/>
  <c r="U129" i="11" s="1"/>
  <c r="I129" i="11" s="1"/>
  <c r="T128" i="11"/>
  <c r="U128" i="11" s="1"/>
  <c r="T126" i="11"/>
  <c r="U126" i="11" s="1"/>
  <c r="I126" i="11" s="1"/>
  <c r="T125" i="11"/>
  <c r="U125" i="11" s="1"/>
  <c r="T119" i="11"/>
  <c r="U119" i="11" s="1"/>
  <c r="T113" i="11"/>
  <c r="U113" i="11" s="1"/>
  <c r="T120" i="11"/>
  <c r="U120" i="11" s="1"/>
  <c r="I120" i="11" s="1"/>
  <c r="T115" i="11"/>
  <c r="U115" i="11" s="1"/>
  <c r="I115" i="11" s="1"/>
  <c r="T110" i="11"/>
  <c r="U110" i="11" s="1"/>
  <c r="T124" i="11"/>
  <c r="U124" i="11" s="1"/>
  <c r="I124" i="11" s="1"/>
  <c r="T123" i="11"/>
  <c r="U123" i="11" s="1"/>
  <c r="I123" i="11" s="1"/>
  <c r="J122" i="11" s="1"/>
  <c r="T114" i="11"/>
  <c r="U114" i="11" s="1"/>
  <c r="I114" i="11" s="1"/>
  <c r="J113" i="11" s="1"/>
  <c r="T122" i="11"/>
  <c r="U122" i="11" s="1"/>
  <c r="T117" i="11"/>
  <c r="U117" i="11" s="1"/>
  <c r="I117" i="11" s="1"/>
  <c r="T108" i="11"/>
  <c r="U108" i="11" s="1"/>
  <c r="I108" i="11" s="1"/>
  <c r="T107" i="11"/>
  <c r="U107" i="11" s="1"/>
  <c r="T105" i="11"/>
  <c r="U105" i="11" s="1"/>
  <c r="I105" i="11" s="1"/>
  <c r="T104" i="11"/>
  <c r="U104" i="11" s="1"/>
  <c r="T102" i="11"/>
  <c r="U102" i="11" s="1"/>
  <c r="I102" i="11" s="1"/>
  <c r="T101" i="11"/>
  <c r="U101" i="11" s="1"/>
  <c r="T99" i="11"/>
  <c r="U99" i="11" s="1"/>
  <c r="I99" i="11" s="1"/>
  <c r="T98" i="11"/>
  <c r="U98" i="11" s="1"/>
  <c r="T96" i="11"/>
  <c r="U96" i="11" s="1"/>
  <c r="I96" i="11" s="1"/>
  <c r="T95" i="11"/>
  <c r="U95" i="11" s="1"/>
  <c r="T87" i="11"/>
  <c r="U87" i="11" s="1"/>
  <c r="I87" i="11" s="1"/>
  <c r="T86" i="11"/>
  <c r="U86" i="11" s="1"/>
  <c r="T75" i="11"/>
  <c r="U75" i="11" s="1"/>
  <c r="I75" i="11" s="1"/>
  <c r="T74" i="11"/>
  <c r="U74" i="11" s="1"/>
  <c r="T116" i="11"/>
  <c r="U116" i="11" s="1"/>
  <c r="T111" i="11"/>
  <c r="U111" i="11" s="1"/>
  <c r="I111" i="11" s="1"/>
  <c r="T84" i="11"/>
  <c r="U84" i="11" s="1"/>
  <c r="I84" i="11" s="1"/>
  <c r="T83" i="11"/>
  <c r="U83" i="11" s="1"/>
  <c r="T72" i="11"/>
  <c r="U72" i="11" s="1"/>
  <c r="I72" i="11" s="1"/>
  <c r="T71" i="11"/>
  <c r="U71" i="11" s="1"/>
  <c r="T66" i="11"/>
  <c r="U66" i="11" s="1"/>
  <c r="I66" i="11" s="1"/>
  <c r="T65" i="11"/>
  <c r="U65" i="11" s="1"/>
  <c r="T63" i="11"/>
  <c r="U63" i="11" s="1"/>
  <c r="I63" i="11" s="1"/>
  <c r="T62" i="11"/>
  <c r="U62" i="11" s="1"/>
  <c r="T60" i="11"/>
  <c r="U60" i="11" s="1"/>
  <c r="I60" i="11" s="1"/>
  <c r="T59" i="11"/>
  <c r="U59" i="11" s="1"/>
  <c r="T57" i="11"/>
  <c r="U57" i="11" s="1"/>
  <c r="I57" i="11" s="1"/>
  <c r="T56" i="11"/>
  <c r="U56" i="11" s="1"/>
  <c r="T54" i="11"/>
  <c r="U54" i="11" s="1"/>
  <c r="I54" i="11" s="1"/>
  <c r="T53" i="11"/>
  <c r="U53" i="11" s="1"/>
  <c r="T51" i="11"/>
  <c r="U51" i="11" s="1"/>
  <c r="I51" i="11" s="1"/>
  <c r="T50" i="11"/>
  <c r="U50" i="11" s="1"/>
  <c r="T48" i="11"/>
  <c r="U48" i="11" s="1"/>
  <c r="I48" i="11" s="1"/>
  <c r="T47" i="11"/>
  <c r="U47" i="11" s="1"/>
  <c r="T45" i="11"/>
  <c r="U45" i="11" s="1"/>
  <c r="I45" i="11" s="1"/>
  <c r="T44" i="11"/>
  <c r="U44" i="11" s="1"/>
  <c r="T97" i="11"/>
  <c r="U97" i="11" s="1"/>
  <c r="I97" i="11" s="1"/>
  <c r="T93" i="11"/>
  <c r="U93" i="11" s="1"/>
  <c r="I93" i="11" s="1"/>
  <c r="T90" i="11"/>
  <c r="U90" i="11" s="1"/>
  <c r="I90" i="11" s="1"/>
  <c r="T78" i="11"/>
  <c r="U78" i="11" s="1"/>
  <c r="I78" i="11" s="1"/>
  <c r="T69" i="11"/>
  <c r="U69" i="11" s="1"/>
  <c r="I69" i="11" s="1"/>
  <c r="T40" i="11"/>
  <c r="U40" i="11" s="1"/>
  <c r="I40" i="11" s="1"/>
  <c r="T92" i="11"/>
  <c r="U92" i="11" s="1"/>
  <c r="T80" i="11"/>
  <c r="U80" i="11" s="1"/>
  <c r="T68" i="11"/>
  <c r="U68" i="11" s="1"/>
  <c r="T43" i="11"/>
  <c r="U43" i="11" s="1"/>
  <c r="I43" i="11" s="1"/>
  <c r="T42" i="11"/>
  <c r="U42" i="11" s="1"/>
  <c r="I42" i="11" s="1"/>
  <c r="T41" i="11"/>
  <c r="U41" i="11" s="1"/>
  <c r="T39" i="11"/>
  <c r="U39" i="11" s="1"/>
  <c r="I39" i="11" s="1"/>
  <c r="J38" i="11" s="1"/>
  <c r="T38" i="11"/>
  <c r="U38" i="11" s="1"/>
  <c r="T89" i="11"/>
  <c r="U89" i="11" s="1"/>
  <c r="T77" i="11"/>
  <c r="U77" i="11" s="1"/>
  <c r="T81" i="11"/>
  <c r="U81" i="11" s="1"/>
  <c r="I81" i="11" s="1"/>
  <c r="T145" i="11"/>
  <c r="U145" i="11" s="1"/>
  <c r="I145" i="11" s="1"/>
  <c r="T25" i="11"/>
  <c r="U25" i="11" s="1"/>
  <c r="I25" i="11" s="1"/>
  <c r="J23" i="11" s="1"/>
  <c r="T46" i="11"/>
  <c r="U46" i="11" s="1"/>
  <c r="I46" i="11" s="1"/>
  <c r="T82" i="11"/>
  <c r="U82" i="11" s="1"/>
  <c r="I82" i="11" s="1"/>
  <c r="T19" i="11"/>
  <c r="U19" i="11" s="1"/>
  <c r="I19" i="11" s="1"/>
  <c r="J17" i="11" s="1"/>
  <c r="T79" i="11"/>
  <c r="U79" i="11" s="1"/>
  <c r="I79" i="11" s="1"/>
  <c r="T76" i="11"/>
  <c r="U76" i="11" s="1"/>
  <c r="I76" i="11" s="1"/>
  <c r="T16" i="11"/>
  <c r="U16" i="11" s="1"/>
  <c r="I16" i="11" s="1"/>
  <c r="J14" i="11" s="1"/>
  <c r="T91" i="11"/>
  <c r="U91" i="11" s="1"/>
  <c r="I91" i="11" s="1"/>
  <c r="T106" i="11"/>
  <c r="U106" i="11" s="1"/>
  <c r="I106" i="11" s="1"/>
  <c r="T109" i="11"/>
  <c r="U109" i="11" s="1"/>
  <c r="I109" i="11" s="1"/>
  <c r="T127" i="11"/>
  <c r="U127" i="11" s="1"/>
  <c r="I127" i="11" s="1"/>
  <c r="T118" i="11"/>
  <c r="U118" i="11" s="1"/>
  <c r="I118" i="11" s="1"/>
  <c r="T139" i="11"/>
  <c r="U139" i="11" s="1"/>
  <c r="I139" i="11" s="1"/>
  <c r="T151" i="11"/>
  <c r="U151" i="11" s="1"/>
  <c r="I151" i="11" s="1"/>
  <c r="T163" i="11"/>
  <c r="U163" i="11" s="1"/>
  <c r="I163" i="11" s="1"/>
  <c r="T13" i="11"/>
  <c r="U13" i="11" s="1"/>
  <c r="I13" i="11" s="1"/>
  <c r="J11" i="11" s="1"/>
  <c r="T10" i="11"/>
  <c r="U10" i="11" s="1"/>
  <c r="I10" i="11" s="1"/>
  <c r="J8" i="11" s="1"/>
  <c r="T28" i="11"/>
  <c r="U28" i="11" s="1"/>
  <c r="I28" i="11" s="1"/>
  <c r="J26" i="11" s="1"/>
  <c r="T157" i="11"/>
  <c r="U157" i="11" s="1"/>
  <c r="I157" i="11" s="1"/>
  <c r="T88" i="11"/>
  <c r="U88" i="11" s="1"/>
  <c r="I88" i="11" s="1"/>
  <c r="T100" i="11"/>
  <c r="U100" i="11" s="1"/>
  <c r="I100" i="11" s="1"/>
  <c r="T22" i="11"/>
  <c r="U22" i="11" s="1"/>
  <c r="I22" i="11" s="1"/>
  <c r="J20" i="11" s="1"/>
  <c r="T37" i="11"/>
  <c r="U37" i="11" s="1"/>
  <c r="I37" i="11" s="1"/>
  <c r="J35" i="11" s="1"/>
  <c r="T103" i="11"/>
  <c r="U103" i="11" s="1"/>
  <c r="I103" i="11" s="1"/>
  <c r="T85" i="11"/>
  <c r="U85" i="11" s="1"/>
  <c r="I85" i="11" s="1"/>
  <c r="T121" i="11"/>
  <c r="U121" i="11" s="1"/>
  <c r="I121" i="11" s="1"/>
  <c r="T31" i="11"/>
  <c r="U31" i="11" s="1"/>
  <c r="I31" i="11" s="1"/>
  <c r="J29" i="11" s="1"/>
  <c r="T73" i="11"/>
  <c r="U73" i="11" s="1"/>
  <c r="I73" i="11" s="1"/>
  <c r="T130" i="11"/>
  <c r="U130" i="11" s="1"/>
  <c r="I130" i="11" s="1"/>
  <c r="T169" i="11"/>
  <c r="U169" i="11" s="1"/>
  <c r="I169" i="11" s="1"/>
  <c r="T34" i="11"/>
  <c r="U34" i="11" s="1"/>
  <c r="I34" i="11" s="1"/>
  <c r="J32" i="11" s="1"/>
  <c r="T94" i="11"/>
  <c r="U94" i="11" s="1"/>
  <c r="I94" i="11" s="1"/>
  <c r="T70" i="11"/>
  <c r="U70" i="11" s="1"/>
  <c r="I70" i="11" s="1"/>
  <c r="T61" i="11"/>
  <c r="U61" i="11" s="1"/>
  <c r="I61" i="11" s="1"/>
  <c r="T67" i="11"/>
  <c r="U67" i="11" s="1"/>
  <c r="I67" i="11" s="1"/>
  <c r="T166" i="11"/>
  <c r="U166" i="11" s="1"/>
  <c r="I166" i="11" s="1"/>
  <c r="AB124" i="11"/>
  <c r="AC124" i="11" s="1"/>
  <c r="AB115" i="11"/>
  <c r="AC115" i="11" s="1"/>
  <c r="AB121" i="11"/>
  <c r="AC121" i="11" s="1"/>
  <c r="AB109" i="11"/>
  <c r="AC109" i="11" s="1"/>
  <c r="AB118" i="11"/>
  <c r="AC118" i="11" s="1"/>
  <c r="AQ154" i="11"/>
  <c r="AR154" i="11" s="1"/>
  <c r="T58" i="11"/>
  <c r="U58" i="11" s="1"/>
  <c r="I58" i="11" s="1"/>
  <c r="T52" i="11"/>
  <c r="U52" i="11" s="1"/>
  <c r="I52" i="11" s="1"/>
  <c r="T64" i="11"/>
  <c r="U64" i="11" s="1"/>
  <c r="I64" i="11" s="1"/>
  <c r="T136" i="11"/>
  <c r="U136" i="11" s="1"/>
  <c r="I136" i="11" s="1"/>
  <c r="T160" i="11"/>
  <c r="U160" i="11" s="1"/>
  <c r="I160" i="11" s="1"/>
  <c r="AG130" i="11"/>
  <c r="AH130" i="11" s="1"/>
  <c r="AG127" i="11"/>
  <c r="AH127" i="11" s="1"/>
  <c r="T142" i="11"/>
  <c r="U142" i="11" s="1"/>
  <c r="I142" i="11" s="1"/>
  <c r="T55" i="11"/>
  <c r="U55" i="11" s="1"/>
  <c r="I55" i="11" s="1"/>
  <c r="T112" i="11"/>
  <c r="U112" i="11" s="1"/>
  <c r="I112" i="11" s="1"/>
  <c r="T49" i="11"/>
  <c r="U49" i="11" s="1"/>
  <c r="I49" i="11" s="1"/>
  <c r="T154" i="11"/>
  <c r="U154" i="11" s="1"/>
  <c r="I154" i="11" s="1"/>
  <c r="AQ163" i="11"/>
  <c r="AR163" i="11" s="1"/>
  <c r="AQ169" i="11"/>
  <c r="AR169" i="11" s="1"/>
  <c r="AQ139" i="11"/>
  <c r="AR139" i="11" s="1"/>
  <c r="AQ145" i="11"/>
  <c r="AR145" i="11" s="1"/>
  <c r="AQ157" i="11"/>
  <c r="AR157" i="11" s="1"/>
  <c r="AQ151" i="11"/>
  <c r="AR151" i="11" s="1"/>
  <c r="T148" i="11"/>
  <c r="U148" i="11" s="1"/>
  <c r="I148" i="11" s="1"/>
  <c r="T133" i="11"/>
  <c r="U133" i="11" s="1"/>
  <c r="I133" i="11" s="1"/>
  <c r="S43" i="10"/>
  <c r="M146" i="10"/>
  <c r="M155" i="10"/>
  <c r="F176" i="10"/>
  <c r="R176" i="10" s="1"/>
  <c r="S178" i="10" s="1"/>
  <c r="M167" i="10"/>
  <c r="M161" i="10"/>
  <c r="M143" i="10"/>
  <c r="M158" i="10"/>
  <c r="M152" i="10"/>
  <c r="M149" i="10"/>
  <c r="S88" i="10"/>
  <c r="S40" i="10"/>
  <c r="S46" i="10"/>
  <c r="S70" i="10"/>
  <c r="S22" i="10"/>
  <c r="S52" i="10"/>
  <c r="S118" i="10"/>
  <c r="S100" i="10"/>
  <c r="S121" i="10"/>
  <c r="S73" i="10"/>
  <c r="S163" i="10"/>
  <c r="S94" i="10"/>
  <c r="S106" i="10"/>
  <c r="S58" i="10"/>
  <c r="S136" i="10"/>
  <c r="S142" i="10"/>
  <c r="S115" i="10"/>
  <c r="S67" i="10"/>
  <c r="S25" i="10"/>
  <c r="S124" i="10"/>
  <c r="S91" i="10"/>
  <c r="S76" i="10"/>
  <c r="S28" i="10"/>
  <c r="S109" i="10"/>
  <c r="S157" i="10"/>
  <c r="S34" i="10"/>
  <c r="S169" i="10"/>
  <c r="S82" i="10"/>
  <c r="S61" i="10"/>
  <c r="S172" i="10"/>
  <c r="S151" i="10"/>
  <c r="S103" i="10"/>
  <c r="S55" i="10"/>
  <c r="S139" i="10"/>
  <c r="S133" i="10"/>
  <c r="S85" i="10"/>
  <c r="S37" i="10"/>
  <c r="S130" i="10"/>
  <c r="S148" i="10"/>
  <c r="S145" i="10"/>
  <c r="S97" i="10"/>
  <c r="S49" i="10"/>
  <c r="S160" i="10"/>
  <c r="S127" i="10"/>
  <c r="S112" i="10"/>
  <c r="S79" i="10"/>
  <c r="S64" i="10"/>
  <c r="S31" i="10"/>
  <c r="S19" i="10"/>
  <c r="S154" i="10"/>
  <c r="S166" i="10"/>
  <c r="S175" i="10"/>
  <c r="I121" i="8"/>
  <c r="I122" i="8" s="1"/>
  <c r="I123" i="8" s="1"/>
  <c r="I124" i="8" s="1"/>
  <c r="I125" i="8" s="1"/>
  <c r="H121" i="8"/>
  <c r="H122" i="8" s="1"/>
  <c r="H123" i="8" s="1"/>
  <c r="H124" i="8" s="1"/>
  <c r="H125" i="8" s="1"/>
  <c r="G121" i="8"/>
  <c r="F121" i="8"/>
  <c r="F122" i="8" s="1"/>
  <c r="E121" i="8"/>
  <c r="E122" i="8" s="1"/>
  <c r="E123" i="8" s="1"/>
  <c r="E124" i="8" s="1"/>
  <c r="E125" i="8" s="1"/>
  <c r="D121" i="8"/>
  <c r="D122" i="8" s="1"/>
  <c r="D123" i="8" s="1"/>
  <c r="D124" i="8" s="1"/>
  <c r="D125" i="8" s="1"/>
  <c r="Q96" i="8"/>
  <c r="N110" i="8"/>
  <c r="N111" i="8" s="1"/>
  <c r="N112" i="8" s="1"/>
  <c r="L110" i="8"/>
  <c r="L111" i="8" s="1"/>
  <c r="L112" i="8" s="1"/>
  <c r="L113" i="8" s="1"/>
  <c r="J110" i="8"/>
  <c r="J111" i="8" s="1"/>
  <c r="J112" i="8" s="1"/>
  <c r="H110" i="8"/>
  <c r="F110" i="8"/>
  <c r="D110" i="8"/>
  <c r="I30" i="8"/>
  <c r="I31" i="8" s="1"/>
  <c r="R24" i="8"/>
  <c r="R25" i="8" s="1"/>
  <c r="G30" i="8"/>
  <c r="E30" i="8"/>
  <c r="E31" i="8" s="1"/>
  <c r="D30" i="8"/>
  <c r="D31" i="8" s="1"/>
  <c r="F27" i="8"/>
  <c r="F26" i="8"/>
  <c r="E102" i="8"/>
  <c r="E103" i="8" s="1"/>
  <c r="D102" i="8"/>
  <c r="E19" i="8"/>
  <c r="D19" i="8"/>
  <c r="G97" i="8"/>
  <c r="G89" i="8"/>
  <c r="G88" i="8"/>
  <c r="G81" i="8"/>
  <c r="G80" i="8"/>
  <c r="G73" i="8"/>
  <c r="G82" i="8" s="1"/>
  <c r="G67" i="8"/>
  <c r="G56" i="8"/>
  <c r="G54" i="8"/>
  <c r="G53" i="8"/>
  <c r="G44" i="8"/>
  <c r="G43" i="8"/>
  <c r="G40" i="8"/>
  <c r="G41" i="8"/>
  <c r="G39" i="8"/>
  <c r="G18" i="8"/>
  <c r="F99" i="8"/>
  <c r="F100" i="8"/>
  <c r="F101" i="8"/>
  <c r="F97" i="8"/>
  <c r="F98" i="8"/>
  <c r="F96" i="8"/>
  <c r="E86" i="8"/>
  <c r="E87" i="8" s="1"/>
  <c r="D86" i="8"/>
  <c r="D87" i="8" s="1"/>
  <c r="E84" i="8"/>
  <c r="F83" i="8"/>
  <c r="F84" i="8" s="1"/>
  <c r="F85" i="8" s="1"/>
  <c r="F86" i="8" s="1"/>
  <c r="F87" i="8" s="1"/>
  <c r="F88" i="8" s="1"/>
  <c r="F89" i="8" s="1"/>
  <c r="F80" i="8"/>
  <c r="D84" i="8"/>
  <c r="E82" i="8"/>
  <c r="E81" i="8"/>
  <c r="F81" i="8" s="1"/>
  <c r="D82" i="8"/>
  <c r="E73" i="8"/>
  <c r="F68" i="8"/>
  <c r="F69" i="8"/>
  <c r="F70" i="8"/>
  <c r="F71" i="8"/>
  <c r="F72" i="8"/>
  <c r="D73" i="8"/>
  <c r="F66" i="8"/>
  <c r="F65" i="8"/>
  <c r="E67" i="8"/>
  <c r="D67" i="8"/>
  <c r="E56" i="8"/>
  <c r="D56" i="8"/>
  <c r="E58" i="8"/>
  <c r="D58" i="8"/>
  <c r="E54" i="8"/>
  <c r="D54" i="8"/>
  <c r="F52" i="8"/>
  <c r="F58" i="8" s="1"/>
  <c r="E53" i="8"/>
  <c r="E57" i="8" s="1"/>
  <c r="D53" i="8"/>
  <c r="F51" i="8"/>
  <c r="F53" i="8" s="1"/>
  <c r="E44" i="8"/>
  <c r="D44" i="8"/>
  <c r="F42" i="8"/>
  <c r="E43" i="8"/>
  <c r="D43" i="8"/>
  <c r="D40" i="8"/>
  <c r="E40" i="8"/>
  <c r="D41" i="8"/>
  <c r="E41" i="8"/>
  <c r="E39" i="8"/>
  <c r="D39" i="8"/>
  <c r="F16" i="8"/>
  <c r="F17" i="8"/>
  <c r="F43" i="8" s="1"/>
  <c r="F18" i="8"/>
  <c r="F44" i="8" s="1"/>
  <c r="F14" i="8"/>
  <c r="F15" i="8"/>
  <c r="F13" i="8"/>
  <c r="K101" i="8"/>
  <c r="K100" i="8"/>
  <c r="K99" i="8"/>
  <c r="K98" i="8"/>
  <c r="K97" i="8"/>
  <c r="K96" i="8"/>
  <c r="K89" i="8"/>
  <c r="K88" i="8"/>
  <c r="K87" i="8"/>
  <c r="K86" i="8"/>
  <c r="K85" i="8"/>
  <c r="K84" i="8"/>
  <c r="K83" i="8"/>
  <c r="K82" i="8"/>
  <c r="K81" i="8"/>
  <c r="K80" i="8"/>
  <c r="K73" i="8"/>
  <c r="K72" i="8"/>
  <c r="K71" i="8"/>
  <c r="K70" i="8"/>
  <c r="K69" i="8"/>
  <c r="K68" i="8"/>
  <c r="K67" i="8"/>
  <c r="K66" i="8"/>
  <c r="K65" i="8"/>
  <c r="K57" i="8"/>
  <c r="K58" i="8"/>
  <c r="K56" i="8"/>
  <c r="K55" i="8"/>
  <c r="K54" i="8"/>
  <c r="K53" i="8"/>
  <c r="K52" i="8"/>
  <c r="K51" i="8"/>
  <c r="K44" i="8"/>
  <c r="K43" i="8"/>
  <c r="K42" i="8"/>
  <c r="K41" i="8"/>
  <c r="K40" i="8"/>
  <c r="K39" i="8"/>
  <c r="K18" i="8"/>
  <c r="K14" i="8"/>
  <c r="K15" i="8"/>
  <c r="K16" i="8"/>
  <c r="K17" i="8"/>
  <c r="J68" i="11" l="1"/>
  <c r="J59" i="11"/>
  <c r="J83" i="11"/>
  <c r="J74" i="11"/>
  <c r="J107" i="11"/>
  <c r="J119" i="11"/>
  <c r="J44" i="11"/>
  <c r="J80" i="11"/>
  <c r="J53" i="11"/>
  <c r="J77" i="11"/>
  <c r="J110" i="11"/>
  <c r="J116" i="11"/>
  <c r="J41" i="11"/>
  <c r="J89" i="11"/>
  <c r="J50" i="11"/>
  <c r="J56" i="11"/>
  <c r="J62" i="11"/>
  <c r="J71" i="11"/>
  <c r="J86" i="11"/>
  <c r="J98" i="11"/>
  <c r="J104" i="11"/>
  <c r="J128" i="11"/>
  <c r="J137" i="11"/>
  <c r="J149" i="11"/>
  <c r="J161" i="11"/>
  <c r="J134" i="11"/>
  <c r="J146" i="11"/>
  <c r="J158" i="11"/>
  <c r="J92" i="11"/>
  <c r="J47" i="11"/>
  <c r="J65" i="11"/>
  <c r="J95" i="11"/>
  <c r="J101" i="11"/>
  <c r="J125" i="11"/>
  <c r="J131" i="11"/>
  <c r="J143" i="11"/>
  <c r="J155" i="11"/>
  <c r="J167" i="11"/>
  <c r="J140" i="11"/>
  <c r="J152" i="11"/>
  <c r="J164" i="11"/>
  <c r="AJ15" i="10"/>
  <c r="AG142" i="10" s="1"/>
  <c r="AH142" i="10" s="1"/>
  <c r="N140" i="10" s="1"/>
  <c r="AE15" i="10"/>
  <c r="AB121" i="10" s="1"/>
  <c r="AC121" i="10" s="1"/>
  <c r="N119" i="10" s="1"/>
  <c r="AT15" i="10"/>
  <c r="AQ148" i="10" s="1"/>
  <c r="AR148" i="10" s="1"/>
  <c r="Z15" i="10"/>
  <c r="W61" i="10" s="1"/>
  <c r="X61" i="10" s="1"/>
  <c r="AO15" i="10"/>
  <c r="AL106" i="10" s="1"/>
  <c r="AM106" i="10" s="1"/>
  <c r="N104" i="10" s="1"/>
  <c r="T15" i="10"/>
  <c r="T107" i="10" s="1"/>
  <c r="U107" i="10" s="1"/>
  <c r="AG136" i="10"/>
  <c r="AH136" i="10" s="1"/>
  <c r="N134" i="10" s="1"/>
  <c r="F67" i="8"/>
  <c r="H126" i="8"/>
  <c r="E126" i="8"/>
  <c r="F123" i="8"/>
  <c r="F124" i="8" s="1"/>
  <c r="F125" i="8" s="1"/>
  <c r="G122" i="8"/>
  <c r="G123" i="8" s="1"/>
  <c r="G124" i="8" s="1"/>
  <c r="G125" i="8" s="1"/>
  <c r="D126" i="8"/>
  <c r="I126" i="8"/>
  <c r="F30" i="8"/>
  <c r="F31" i="8" s="1"/>
  <c r="F54" i="8"/>
  <c r="F73" i="8"/>
  <c r="G31" i="8"/>
  <c r="J26" i="8"/>
  <c r="J27" i="8"/>
  <c r="F102" i="8"/>
  <c r="F103" i="8" s="1"/>
  <c r="F19" i="8"/>
  <c r="F41" i="8"/>
  <c r="E59" i="8"/>
  <c r="E60" i="8" s="1"/>
  <c r="D45" i="8"/>
  <c r="D46" i="8" s="1"/>
  <c r="D74" i="8"/>
  <c r="D75" i="8" s="1"/>
  <c r="F82" i="8"/>
  <c r="F90" i="8" s="1"/>
  <c r="F91" i="8" s="1"/>
  <c r="E45" i="8"/>
  <c r="E46" i="8" s="1"/>
  <c r="E90" i="8"/>
  <c r="E91" i="8" s="1"/>
  <c r="F55" i="8"/>
  <c r="F56" i="8" s="1"/>
  <c r="F57" i="8"/>
  <c r="G74" i="8"/>
  <c r="G75" i="8" s="1"/>
  <c r="F39" i="8"/>
  <c r="E74" i="8"/>
  <c r="E75" i="8" s="1"/>
  <c r="D57" i="8"/>
  <c r="D59" i="8" s="1"/>
  <c r="D60" i="8" s="1"/>
  <c r="G58" i="8"/>
  <c r="G90" i="8"/>
  <c r="D90" i="8"/>
  <c r="D91" i="8" s="1"/>
  <c r="F40" i="8"/>
  <c r="G57" i="8"/>
  <c r="G98" i="8"/>
  <c r="D103" i="8"/>
  <c r="G45" i="8"/>
  <c r="L114" i="8"/>
  <c r="L116" i="8" s="1"/>
  <c r="N113" i="8"/>
  <c r="N114" i="8" s="1"/>
  <c r="J113" i="8"/>
  <c r="J114" i="8" s="1"/>
  <c r="O116" i="8"/>
  <c r="K116" i="8"/>
  <c r="AB127" i="10" l="1"/>
  <c r="AC127" i="10" s="1"/>
  <c r="N125" i="10" s="1"/>
  <c r="AB118" i="10"/>
  <c r="AC118" i="10" s="1"/>
  <c r="N116" i="10" s="1"/>
  <c r="AG139" i="10"/>
  <c r="AH139" i="10" s="1"/>
  <c r="N137" i="10" s="1"/>
  <c r="AL112" i="10"/>
  <c r="AM112" i="10" s="1"/>
  <c r="N110" i="10" s="1"/>
  <c r="N59" i="10"/>
  <c r="W67" i="10"/>
  <c r="X67" i="10" s="1"/>
  <c r="AB124" i="10"/>
  <c r="AC124" i="10" s="1"/>
  <c r="N122" i="10" s="1"/>
  <c r="W58" i="10"/>
  <c r="X58" i="10" s="1"/>
  <c r="W40" i="10"/>
  <c r="X40" i="10" s="1"/>
  <c r="AL109" i="10"/>
  <c r="AM109" i="10" s="1"/>
  <c r="N107" i="10" s="1"/>
  <c r="W64" i="10"/>
  <c r="X64" i="10" s="1"/>
  <c r="W73" i="10"/>
  <c r="X73" i="10" s="1"/>
  <c r="W49" i="10"/>
  <c r="X49" i="10" s="1"/>
  <c r="AB130" i="10"/>
  <c r="AC130" i="10" s="1"/>
  <c r="N128" i="10" s="1"/>
  <c r="AB133" i="10"/>
  <c r="AC133" i="10" s="1"/>
  <c r="N131" i="10" s="1"/>
  <c r="W70" i="10"/>
  <c r="X70" i="10" s="1"/>
  <c r="W43" i="10"/>
  <c r="X43" i="10" s="1"/>
  <c r="AL115" i="10"/>
  <c r="AM115" i="10" s="1"/>
  <c r="N113" i="10" s="1"/>
  <c r="AQ154" i="10"/>
  <c r="AR154" i="10" s="1"/>
  <c r="AQ175" i="10"/>
  <c r="AR175" i="10" s="1"/>
  <c r="AQ169" i="10"/>
  <c r="AR169" i="10" s="1"/>
  <c r="AQ163" i="10"/>
  <c r="AR163" i="10" s="1"/>
  <c r="AQ172" i="10"/>
  <c r="AR172" i="10" s="1"/>
  <c r="AQ166" i="10"/>
  <c r="AR166" i="10" s="1"/>
  <c r="AQ178" i="10"/>
  <c r="AR178" i="10" s="1"/>
  <c r="W52" i="10"/>
  <c r="X52" i="10" s="1"/>
  <c r="W76" i="10"/>
  <c r="X76" i="10" s="1"/>
  <c r="AQ151" i="10"/>
  <c r="AR151" i="10" s="1"/>
  <c r="AQ157" i="10"/>
  <c r="AR157" i="10" s="1"/>
  <c r="W55" i="10"/>
  <c r="X55" i="10" s="1"/>
  <c r="AQ160" i="10"/>
  <c r="AR160" i="10" s="1"/>
  <c r="W46" i="10"/>
  <c r="X46" i="10" s="1"/>
  <c r="AQ145" i="10"/>
  <c r="AR145" i="10" s="1"/>
  <c r="T64" i="10"/>
  <c r="U64" i="10" s="1"/>
  <c r="I64" i="10" s="1"/>
  <c r="T52" i="10"/>
  <c r="U52" i="10" s="1"/>
  <c r="I52" i="10" s="1"/>
  <c r="T99" i="10"/>
  <c r="U99" i="10" s="1"/>
  <c r="I99" i="10" s="1"/>
  <c r="T56" i="10"/>
  <c r="U56" i="10" s="1"/>
  <c r="T49" i="10"/>
  <c r="U49" i="10" s="1"/>
  <c r="I49" i="10" s="1"/>
  <c r="T85" i="10"/>
  <c r="U85" i="10" s="1"/>
  <c r="I85" i="10" s="1"/>
  <c r="T96" i="10"/>
  <c r="U96" i="10" s="1"/>
  <c r="I96" i="10" s="1"/>
  <c r="T153" i="10"/>
  <c r="U153" i="10" s="1"/>
  <c r="I153" i="10" s="1"/>
  <c r="T121" i="10"/>
  <c r="U121" i="10" s="1"/>
  <c r="I121" i="10" s="1"/>
  <c r="T94" i="10"/>
  <c r="U94" i="10" s="1"/>
  <c r="I94" i="10" s="1"/>
  <c r="T174" i="10"/>
  <c r="U174" i="10" s="1"/>
  <c r="I174" i="10" s="1"/>
  <c r="T34" i="10"/>
  <c r="U34" i="10" s="1"/>
  <c r="I34" i="10" s="1"/>
  <c r="J32" i="10" s="1"/>
  <c r="T113" i="10"/>
  <c r="U113" i="10" s="1"/>
  <c r="T81" i="10"/>
  <c r="U81" i="10" s="1"/>
  <c r="I81" i="10" s="1"/>
  <c r="T125" i="10"/>
  <c r="U125" i="10" s="1"/>
  <c r="T138" i="10"/>
  <c r="U138" i="10" s="1"/>
  <c r="I138" i="10" s="1"/>
  <c r="T76" i="10"/>
  <c r="U76" i="10" s="1"/>
  <c r="I76" i="10" s="1"/>
  <c r="T173" i="10"/>
  <c r="U173" i="10" s="1"/>
  <c r="T67" i="10"/>
  <c r="U67" i="10" s="1"/>
  <c r="I67" i="10" s="1"/>
  <c r="T158" i="10"/>
  <c r="U158" i="10" s="1"/>
  <c r="T19" i="10"/>
  <c r="U19" i="10" s="1"/>
  <c r="I19" i="10" s="1"/>
  <c r="J17" i="10" s="1"/>
  <c r="T89" i="10"/>
  <c r="U89" i="10" s="1"/>
  <c r="T151" i="10"/>
  <c r="U151" i="10" s="1"/>
  <c r="I151" i="10" s="1"/>
  <c r="T60" i="10"/>
  <c r="U60" i="10" s="1"/>
  <c r="I60" i="10" s="1"/>
  <c r="T108" i="10"/>
  <c r="U108" i="10" s="1"/>
  <c r="I108" i="10" s="1"/>
  <c r="T51" i="10"/>
  <c r="U51" i="10" s="1"/>
  <c r="I51" i="10" s="1"/>
  <c r="T40" i="10"/>
  <c r="U40" i="10" s="1"/>
  <c r="I40" i="10" s="1"/>
  <c r="J38" i="10" s="1"/>
  <c r="T177" i="10"/>
  <c r="U177" i="10" s="1"/>
  <c r="I177" i="10" s="1"/>
  <c r="T166" i="10"/>
  <c r="U166" i="10" s="1"/>
  <c r="I166" i="10" s="1"/>
  <c r="T141" i="10"/>
  <c r="U141" i="10" s="1"/>
  <c r="I141" i="10" s="1"/>
  <c r="T75" i="10"/>
  <c r="U75" i="10" s="1"/>
  <c r="I75" i="10" s="1"/>
  <c r="T169" i="10"/>
  <c r="U169" i="10" s="1"/>
  <c r="I169" i="10" s="1"/>
  <c r="T58" i="10"/>
  <c r="U58" i="10" s="1"/>
  <c r="I58" i="10" s="1"/>
  <c r="T91" i="10"/>
  <c r="U91" i="10" s="1"/>
  <c r="I91" i="10" s="1"/>
  <c r="T109" i="10"/>
  <c r="U109" i="10" s="1"/>
  <c r="I109" i="10" s="1"/>
  <c r="T152" i="10"/>
  <c r="U152" i="10" s="1"/>
  <c r="T178" i="10"/>
  <c r="U178" i="10" s="1"/>
  <c r="I178" i="10" s="1"/>
  <c r="T157" i="10"/>
  <c r="U157" i="10" s="1"/>
  <c r="I157" i="10" s="1"/>
  <c r="T148" i="10"/>
  <c r="U148" i="10" s="1"/>
  <c r="I148" i="10" s="1"/>
  <c r="T66" i="10"/>
  <c r="U66" i="10" s="1"/>
  <c r="I66" i="10" s="1"/>
  <c r="T92" i="10"/>
  <c r="U92" i="10" s="1"/>
  <c r="T31" i="10"/>
  <c r="U31" i="10" s="1"/>
  <c r="I31" i="10" s="1"/>
  <c r="J29" i="10" s="1"/>
  <c r="T116" i="10"/>
  <c r="U116" i="10" s="1"/>
  <c r="T140" i="10"/>
  <c r="U140" i="10" s="1"/>
  <c r="T129" i="10"/>
  <c r="U129" i="10" s="1"/>
  <c r="I129" i="10" s="1"/>
  <c r="T133" i="10"/>
  <c r="U133" i="10" s="1"/>
  <c r="I133" i="10" s="1"/>
  <c r="T79" i="10"/>
  <c r="U79" i="10" s="1"/>
  <c r="I79" i="10" s="1"/>
  <c r="T124" i="10"/>
  <c r="U124" i="10" s="1"/>
  <c r="I124" i="10" s="1"/>
  <c r="T59" i="10"/>
  <c r="U59" i="10" s="1"/>
  <c r="T65" i="10"/>
  <c r="U65" i="10" s="1"/>
  <c r="T69" i="10"/>
  <c r="U69" i="10" s="1"/>
  <c r="I69" i="10" s="1"/>
  <c r="T130" i="10"/>
  <c r="U130" i="10" s="1"/>
  <c r="I130" i="10" s="1"/>
  <c r="T87" i="10"/>
  <c r="U87" i="10" s="1"/>
  <c r="I87" i="10" s="1"/>
  <c r="T127" i="10"/>
  <c r="U127" i="10" s="1"/>
  <c r="I127" i="10" s="1"/>
  <c r="T90" i="10"/>
  <c r="U90" i="10" s="1"/>
  <c r="I90" i="10" s="1"/>
  <c r="T117" i="10"/>
  <c r="U117" i="10" s="1"/>
  <c r="I117" i="10" s="1"/>
  <c r="T22" i="10"/>
  <c r="U22" i="10" s="1"/>
  <c r="I22" i="10" s="1"/>
  <c r="J20" i="10" s="1"/>
  <c r="T139" i="10"/>
  <c r="U139" i="10" s="1"/>
  <c r="I139" i="10" s="1"/>
  <c r="T63" i="10"/>
  <c r="U63" i="10" s="1"/>
  <c r="I63" i="10" s="1"/>
  <c r="T149" i="10"/>
  <c r="U149" i="10" s="1"/>
  <c r="T175" i="10"/>
  <c r="U175" i="10" s="1"/>
  <c r="I175" i="10" s="1"/>
  <c r="T48" i="10"/>
  <c r="U48" i="10" s="1"/>
  <c r="I48" i="10" s="1"/>
  <c r="T123" i="10"/>
  <c r="U123" i="10" s="1"/>
  <c r="I123" i="10" s="1"/>
  <c r="T162" i="10"/>
  <c r="U162" i="10" s="1"/>
  <c r="I162" i="10" s="1"/>
  <c r="T55" i="10"/>
  <c r="U55" i="10" s="1"/>
  <c r="I55" i="10" s="1"/>
  <c r="T119" i="10"/>
  <c r="U119" i="10" s="1"/>
  <c r="T53" i="10"/>
  <c r="U53" i="10" s="1"/>
  <c r="T154" i="10"/>
  <c r="U154" i="10" s="1"/>
  <c r="I154" i="10" s="1"/>
  <c r="T118" i="10"/>
  <c r="U118" i="10" s="1"/>
  <c r="I118" i="10" s="1"/>
  <c r="T95" i="10"/>
  <c r="U95" i="10" s="1"/>
  <c r="T86" i="10"/>
  <c r="U86" i="10" s="1"/>
  <c r="T37" i="10"/>
  <c r="U37" i="10" s="1"/>
  <c r="I37" i="10" s="1"/>
  <c r="J35" i="10" s="1"/>
  <c r="T103" i="10"/>
  <c r="U103" i="10" s="1"/>
  <c r="I103" i="10" s="1"/>
  <c r="T156" i="10"/>
  <c r="U156" i="10" s="1"/>
  <c r="I156" i="10" s="1"/>
  <c r="T82" i="10"/>
  <c r="U82" i="10" s="1"/>
  <c r="I82" i="10" s="1"/>
  <c r="T160" i="10"/>
  <c r="U160" i="10" s="1"/>
  <c r="I160" i="10" s="1"/>
  <c r="T172" i="10"/>
  <c r="U172" i="10" s="1"/>
  <c r="I172" i="10" s="1"/>
  <c r="T84" i="10"/>
  <c r="U84" i="10" s="1"/>
  <c r="I84" i="10" s="1"/>
  <c r="T88" i="10"/>
  <c r="U88" i="10" s="1"/>
  <c r="I88" i="10" s="1"/>
  <c r="T112" i="10"/>
  <c r="U112" i="10" s="1"/>
  <c r="I112" i="10" s="1"/>
  <c r="T47" i="10"/>
  <c r="U47" i="10" s="1"/>
  <c r="T115" i="10"/>
  <c r="U115" i="10" s="1"/>
  <c r="I115" i="10" s="1"/>
  <c r="T98" i="10"/>
  <c r="U98" i="10" s="1"/>
  <c r="T114" i="10"/>
  <c r="U114" i="10" s="1"/>
  <c r="I114" i="10" s="1"/>
  <c r="T150" i="10"/>
  <c r="U150" i="10" s="1"/>
  <c r="I150" i="10" s="1"/>
  <c r="T126" i="10"/>
  <c r="U126" i="10" s="1"/>
  <c r="I126" i="10" s="1"/>
  <c r="T57" i="10"/>
  <c r="U57" i="10" s="1"/>
  <c r="I57" i="10" s="1"/>
  <c r="T144" i="10"/>
  <c r="U144" i="10" s="1"/>
  <c r="I144" i="10" s="1"/>
  <c r="T111" i="10"/>
  <c r="U111" i="10" s="1"/>
  <c r="I111" i="10" s="1"/>
  <c r="T77" i="10"/>
  <c r="U77" i="10" s="1"/>
  <c r="T100" i="10"/>
  <c r="U100" i="10" s="1"/>
  <c r="I100" i="10" s="1"/>
  <c r="T62" i="10"/>
  <c r="U62" i="10" s="1"/>
  <c r="T143" i="10"/>
  <c r="U143" i="10" s="1"/>
  <c r="T25" i="10"/>
  <c r="U25" i="10" s="1"/>
  <c r="I25" i="10" s="1"/>
  <c r="J23" i="10" s="1"/>
  <c r="T164" i="10"/>
  <c r="U164" i="10" s="1"/>
  <c r="T170" i="10"/>
  <c r="U170" i="10" s="1"/>
  <c r="T155" i="10"/>
  <c r="U155" i="10" s="1"/>
  <c r="T97" i="10"/>
  <c r="U97" i="10" s="1"/>
  <c r="I97" i="10" s="1"/>
  <c r="T74" i="10"/>
  <c r="U74" i="10" s="1"/>
  <c r="T136" i="10"/>
  <c r="U136" i="10" s="1"/>
  <c r="I136" i="10" s="1"/>
  <c r="T168" i="10"/>
  <c r="U168" i="10" s="1"/>
  <c r="I168" i="10" s="1"/>
  <c r="T73" i="10"/>
  <c r="U73" i="10" s="1"/>
  <c r="I73" i="10" s="1"/>
  <c r="T70" i="10"/>
  <c r="U70" i="10" s="1"/>
  <c r="I70" i="10" s="1"/>
  <c r="T101" i="10"/>
  <c r="U101" i="10" s="1"/>
  <c r="T83" i="10"/>
  <c r="U83" i="10" s="1"/>
  <c r="T135" i="10"/>
  <c r="U135" i="10" s="1"/>
  <c r="I135" i="10" s="1"/>
  <c r="T78" i="10"/>
  <c r="U78" i="10" s="1"/>
  <c r="I78" i="10" s="1"/>
  <c r="T28" i="10"/>
  <c r="U28" i="10" s="1"/>
  <c r="I28" i="10" s="1"/>
  <c r="J26" i="10" s="1"/>
  <c r="T165" i="10"/>
  <c r="U165" i="10" s="1"/>
  <c r="I165" i="10" s="1"/>
  <c r="J164" i="10" s="1"/>
  <c r="T105" i="10"/>
  <c r="U105" i="10" s="1"/>
  <c r="I105" i="10" s="1"/>
  <c r="T161" i="10"/>
  <c r="U161" i="10" s="1"/>
  <c r="T167" i="10"/>
  <c r="U167" i="10" s="1"/>
  <c r="T50" i="10"/>
  <c r="U50" i="10" s="1"/>
  <c r="T46" i="10"/>
  <c r="U46" i="10" s="1"/>
  <c r="I46" i="10" s="1"/>
  <c r="J44" i="10" s="1"/>
  <c r="T163" i="10"/>
  <c r="U163" i="10" s="1"/>
  <c r="I163" i="10" s="1"/>
  <c r="T68" i="10"/>
  <c r="U68" i="10" s="1"/>
  <c r="T80" i="10"/>
  <c r="U80" i="10" s="1"/>
  <c r="T159" i="10"/>
  <c r="U159" i="10" s="1"/>
  <c r="I159" i="10" s="1"/>
  <c r="T43" i="10"/>
  <c r="U43" i="10" s="1"/>
  <c r="I43" i="10" s="1"/>
  <c r="J41" i="10" s="1"/>
  <c r="T134" i="10"/>
  <c r="U134" i="10" s="1"/>
  <c r="T106" i="10"/>
  <c r="U106" i="10" s="1"/>
  <c r="I106" i="10" s="1"/>
  <c r="T71" i="10"/>
  <c r="U71" i="10" s="1"/>
  <c r="T72" i="10"/>
  <c r="U72" i="10" s="1"/>
  <c r="I72" i="10" s="1"/>
  <c r="T176" i="10"/>
  <c r="U176" i="10" s="1"/>
  <c r="T137" i="10"/>
  <c r="U137" i="10" s="1"/>
  <c r="T110" i="10"/>
  <c r="U110" i="10" s="1"/>
  <c r="T142" i="10"/>
  <c r="U142" i="10" s="1"/>
  <c r="I142" i="10" s="1"/>
  <c r="T132" i="10"/>
  <c r="U132" i="10" s="1"/>
  <c r="I132" i="10" s="1"/>
  <c r="T102" i="10"/>
  <c r="U102" i="10" s="1"/>
  <c r="I102" i="10" s="1"/>
  <c r="T120" i="10"/>
  <c r="U120" i="10" s="1"/>
  <c r="I120" i="10" s="1"/>
  <c r="T145" i="10"/>
  <c r="U145" i="10" s="1"/>
  <c r="I145" i="10" s="1"/>
  <c r="T122" i="10"/>
  <c r="U122" i="10" s="1"/>
  <c r="T171" i="10"/>
  <c r="U171" i="10" s="1"/>
  <c r="I171" i="10" s="1"/>
  <c r="T146" i="10"/>
  <c r="U146" i="10" s="1"/>
  <c r="T61" i="10"/>
  <c r="U61" i="10" s="1"/>
  <c r="I61" i="10" s="1"/>
  <c r="T93" i="10"/>
  <c r="U93" i="10" s="1"/>
  <c r="I93" i="10" s="1"/>
  <c r="T147" i="10"/>
  <c r="U147" i="10" s="1"/>
  <c r="I147" i="10" s="1"/>
  <c r="T131" i="10"/>
  <c r="U131" i="10" s="1"/>
  <c r="T54" i="10"/>
  <c r="U54" i="10" s="1"/>
  <c r="I54" i="10" s="1"/>
  <c r="T128" i="10"/>
  <c r="U128" i="10" s="1"/>
  <c r="T104" i="10"/>
  <c r="U104" i="10" s="1"/>
  <c r="F74" i="8"/>
  <c r="F75" i="8" s="1"/>
  <c r="F126" i="8"/>
  <c r="D127" i="8" s="1"/>
  <c r="G126" i="8"/>
  <c r="R43" i="8"/>
  <c r="R27" i="8"/>
  <c r="J30" i="8"/>
  <c r="J31" i="8" s="1"/>
  <c r="R88" i="8"/>
  <c r="R30" i="8"/>
  <c r="R73" i="8"/>
  <c r="R29" i="8"/>
  <c r="H30" i="8"/>
  <c r="H31" i="8" s="1"/>
  <c r="G91" i="8"/>
  <c r="R81" i="8"/>
  <c r="R80" i="8"/>
  <c r="R89" i="8"/>
  <c r="R42" i="8"/>
  <c r="R69" i="8"/>
  <c r="R68" i="8"/>
  <c r="R65" i="8"/>
  <c r="R71" i="8"/>
  <c r="R67" i="8"/>
  <c r="R72" i="8"/>
  <c r="R70" i="8"/>
  <c r="R66" i="8"/>
  <c r="P65" i="8"/>
  <c r="Q65" i="8" s="1"/>
  <c r="G59" i="8"/>
  <c r="R28" i="8" s="1"/>
  <c r="G46" i="8"/>
  <c r="R41" i="8"/>
  <c r="P38" i="8"/>
  <c r="Q38" i="8" s="1"/>
  <c r="R38" i="8"/>
  <c r="R39" i="8"/>
  <c r="R40" i="8"/>
  <c r="G99" i="8"/>
  <c r="P80" i="8"/>
  <c r="Q80" i="8" s="1"/>
  <c r="R85" i="8"/>
  <c r="R83" i="8"/>
  <c r="R86" i="8"/>
  <c r="R87" i="8"/>
  <c r="R84" i="8"/>
  <c r="F45" i="8"/>
  <c r="F46" i="8" s="1"/>
  <c r="R82" i="8"/>
  <c r="F59" i="8"/>
  <c r="F60" i="8" s="1"/>
  <c r="M116" i="8"/>
  <c r="J116" i="8"/>
  <c r="N116" i="8"/>
  <c r="E115" i="8"/>
  <c r="N44" i="10" l="1"/>
  <c r="N53" i="10"/>
  <c r="N47" i="10"/>
  <c r="N50" i="10"/>
  <c r="N41" i="10"/>
  <c r="N68" i="10"/>
  <c r="N71" i="10"/>
  <c r="N74" i="10"/>
  <c r="N62" i="10"/>
  <c r="N56" i="10"/>
  <c r="N38" i="10"/>
  <c r="N65" i="10"/>
  <c r="J62" i="10"/>
  <c r="J113" i="10"/>
  <c r="J98" i="10"/>
  <c r="J50" i="10"/>
  <c r="J83" i="10"/>
  <c r="J47" i="10"/>
  <c r="J152" i="10"/>
  <c r="J95" i="10"/>
  <c r="J131" i="10"/>
  <c r="J158" i="10"/>
  <c r="J155" i="10"/>
  <c r="J170" i="10"/>
  <c r="J176" i="10"/>
  <c r="J128" i="10"/>
  <c r="J107" i="10"/>
  <c r="J119" i="10"/>
  <c r="J101" i="10"/>
  <c r="J140" i="10"/>
  <c r="J92" i="10"/>
  <c r="J125" i="10"/>
  <c r="J56" i="10"/>
  <c r="J89" i="10"/>
  <c r="J74" i="10"/>
  <c r="J143" i="10"/>
  <c r="J65" i="10"/>
  <c r="J59" i="10"/>
  <c r="J149" i="10"/>
  <c r="J167" i="10"/>
  <c r="J86" i="10"/>
  <c r="J161" i="10"/>
  <c r="J68" i="10"/>
  <c r="J53" i="10"/>
  <c r="J71" i="10"/>
  <c r="J77" i="10"/>
  <c r="J80" i="10"/>
  <c r="J137" i="10"/>
  <c r="J116" i="10"/>
  <c r="J122" i="10"/>
  <c r="J173" i="10"/>
  <c r="J134" i="10"/>
  <c r="J104" i="10"/>
  <c r="J110" i="10"/>
  <c r="J146" i="10"/>
  <c r="S39" i="8"/>
  <c r="H40" i="8" s="1"/>
  <c r="S43" i="8"/>
  <c r="H44" i="8" s="1"/>
  <c r="S41" i="8"/>
  <c r="H42" i="8" s="1"/>
  <c r="S42" i="8"/>
  <c r="H43" i="8" s="1"/>
  <c r="S40" i="8"/>
  <c r="H41" i="8" s="1"/>
  <c r="S38" i="8"/>
  <c r="H39" i="8" s="1"/>
  <c r="S83" i="8"/>
  <c r="H83" i="8" s="1"/>
  <c r="S87" i="8"/>
  <c r="H87" i="8" s="1"/>
  <c r="S81" i="8"/>
  <c r="H81" i="8" s="1"/>
  <c r="S89" i="8"/>
  <c r="H89" i="8" s="1"/>
  <c r="S82" i="8"/>
  <c r="H82" i="8" s="1"/>
  <c r="S80" i="8"/>
  <c r="H80" i="8" s="1"/>
  <c r="S84" i="8"/>
  <c r="H84" i="8" s="1"/>
  <c r="S88" i="8"/>
  <c r="H88" i="8" s="1"/>
  <c r="S85" i="8"/>
  <c r="H85" i="8" s="1"/>
  <c r="S86" i="8"/>
  <c r="H86" i="8" s="1"/>
  <c r="S67" i="8"/>
  <c r="H67" i="8" s="1"/>
  <c r="S65" i="8"/>
  <c r="H65" i="8" s="1"/>
  <c r="S73" i="8"/>
  <c r="H73" i="8" s="1"/>
  <c r="S71" i="8"/>
  <c r="H71" i="8" s="1"/>
  <c r="S66" i="8"/>
  <c r="H66" i="8" s="1"/>
  <c r="S69" i="8"/>
  <c r="H69" i="8" s="1"/>
  <c r="S70" i="8"/>
  <c r="H70" i="8" s="1"/>
  <c r="S72" i="8"/>
  <c r="H72" i="8" s="1"/>
  <c r="S68" i="8"/>
  <c r="H68" i="8" s="1"/>
  <c r="R53" i="8"/>
  <c r="R51" i="8"/>
  <c r="R52" i="8"/>
  <c r="R55" i="8"/>
  <c r="R56" i="8"/>
  <c r="P51" i="8"/>
  <c r="Q51" i="8" s="1"/>
  <c r="R54" i="8"/>
  <c r="G60" i="8"/>
  <c r="R58" i="8"/>
  <c r="R57" i="8"/>
  <c r="G101" i="8"/>
  <c r="G102" i="8" s="1"/>
  <c r="R31" i="8" s="1"/>
  <c r="P95" i="8" l="1"/>
  <c r="Q95" i="8" s="1"/>
  <c r="R95" i="8"/>
  <c r="R99" i="8"/>
  <c r="R96" i="8"/>
  <c r="G103" i="8"/>
  <c r="R97" i="8"/>
  <c r="R98" i="8"/>
  <c r="S52" i="8"/>
  <c r="H52" i="8" s="1"/>
  <c r="S57" i="8"/>
  <c r="H57" i="8" s="1"/>
  <c r="S55" i="8"/>
  <c r="H55" i="8" s="1"/>
  <c r="S53" i="8"/>
  <c r="H53" i="8" s="1"/>
  <c r="S58" i="8"/>
  <c r="H58" i="8" s="1"/>
  <c r="S56" i="8"/>
  <c r="H56" i="8" s="1"/>
  <c r="S54" i="8"/>
  <c r="H54" i="8" s="1"/>
  <c r="H90" i="8"/>
  <c r="H91" i="8" s="1"/>
  <c r="H74" i="8"/>
  <c r="H75" i="8" s="1"/>
  <c r="H45" i="8"/>
  <c r="H46" i="8" s="1"/>
  <c r="R100" i="8"/>
  <c r="S51" i="8"/>
  <c r="H51" i="8" s="1"/>
  <c r="H59" i="8" l="1"/>
  <c r="H60" i="8" s="1"/>
  <c r="S96" i="8"/>
  <c r="H97" i="8" s="1"/>
  <c r="S100" i="8"/>
  <c r="H101" i="8" s="1"/>
  <c r="S99" i="8"/>
  <c r="H100" i="8" s="1"/>
  <c r="S97" i="8"/>
  <c r="H98" i="8" s="1"/>
  <c r="S95" i="8"/>
  <c r="H96" i="8" s="1"/>
  <c r="S98" i="8"/>
  <c r="H99" i="8" s="1"/>
  <c r="G111" i="8"/>
  <c r="G112" i="8" s="1"/>
  <c r="G113" i="8" s="1"/>
  <c r="G114" i="8" s="1"/>
  <c r="F111" i="8"/>
  <c r="F112" i="8" s="1"/>
  <c r="F113" i="8" s="1"/>
  <c r="F114" i="8" s="1"/>
  <c r="E111" i="8"/>
  <c r="E112" i="8" s="1"/>
  <c r="E113" i="8" s="1"/>
  <c r="E114" i="8" s="1"/>
  <c r="D111" i="8"/>
  <c r="D112" i="8" s="1"/>
  <c r="D113" i="8" s="1"/>
  <c r="D114" i="8" s="1"/>
  <c r="I111" i="8"/>
  <c r="I112" i="8" s="1"/>
  <c r="I113" i="8" s="1"/>
  <c r="I114" i="8" s="1"/>
  <c r="H111" i="8"/>
  <c r="H112" i="8" s="1"/>
  <c r="H113" i="8" s="1"/>
  <c r="H114" i="8" s="1"/>
  <c r="D8" i="8"/>
  <c r="J9" i="8"/>
  <c r="J7" i="8"/>
  <c r="E5" i="8"/>
  <c r="K7" i="8" s="1"/>
  <c r="H102" i="8" l="1"/>
  <c r="H103" i="8" s="1"/>
  <c r="D20" i="8"/>
  <c r="E20" i="8"/>
  <c r="I116" i="8"/>
  <c r="H116" i="8"/>
  <c r="E116" i="8"/>
  <c r="D116" i="8"/>
  <c r="F116" i="8"/>
  <c r="G116" i="8"/>
  <c r="G19" i="8"/>
  <c r="R26" i="8" s="1"/>
  <c r="D9" i="8"/>
  <c r="K9" i="8"/>
  <c r="E9" i="8" s="1"/>
  <c r="R32" i="8" l="1"/>
  <c r="G20" i="8"/>
  <c r="R13" i="8"/>
  <c r="R15" i="8"/>
  <c r="R14" i="8"/>
  <c r="R16" i="8"/>
  <c r="R12" i="8"/>
  <c r="P12" i="8"/>
  <c r="Q12" i="8" s="1"/>
  <c r="R17" i="8"/>
  <c r="F20" i="8"/>
  <c r="S28" i="8" l="1"/>
  <c r="T28" i="8" s="1"/>
  <c r="U51" i="8" s="1"/>
  <c r="S29" i="8"/>
  <c r="T29" i="8" s="1"/>
  <c r="U65" i="8" s="1"/>
  <c r="S27" i="8"/>
  <c r="T27" i="8" s="1"/>
  <c r="U38" i="8" s="1"/>
  <c r="S30" i="8"/>
  <c r="T30" i="8" s="1"/>
  <c r="U80" i="8" s="1"/>
  <c r="S31" i="8"/>
  <c r="T31" i="8" s="1"/>
  <c r="U95" i="8" s="1"/>
  <c r="S26" i="8"/>
  <c r="T26" i="8" s="1"/>
  <c r="U12" i="8" s="1"/>
  <c r="S15" i="8"/>
  <c r="H16" i="8" s="1"/>
  <c r="S13" i="8"/>
  <c r="H14" i="8" s="1"/>
  <c r="S14" i="8"/>
  <c r="H15" i="8" s="1"/>
  <c r="S16" i="8"/>
  <c r="H17" i="8" s="1"/>
  <c r="S17" i="8"/>
  <c r="H18" i="8" s="1"/>
  <c r="S12" i="8"/>
  <c r="H13" i="8" s="1"/>
  <c r="V69" i="8" l="1"/>
  <c r="I69" i="8" s="1"/>
  <c r="J69" i="8" s="1"/>
  <c r="V73" i="8"/>
  <c r="I73" i="8" s="1"/>
  <c r="J73" i="8" s="1"/>
  <c r="V68" i="8"/>
  <c r="I68" i="8" s="1"/>
  <c r="J68" i="8" s="1"/>
  <c r="V66" i="8"/>
  <c r="I66" i="8" s="1"/>
  <c r="J66" i="8" s="1"/>
  <c r="V70" i="8"/>
  <c r="I70" i="8" s="1"/>
  <c r="J70" i="8" s="1"/>
  <c r="V65" i="8"/>
  <c r="I65" i="8" s="1"/>
  <c r="V67" i="8"/>
  <c r="I67" i="8" s="1"/>
  <c r="J67" i="8" s="1"/>
  <c r="V71" i="8"/>
  <c r="I71" i="8" s="1"/>
  <c r="J71" i="8" s="1"/>
  <c r="V72" i="8"/>
  <c r="I72" i="8" s="1"/>
  <c r="J72" i="8" s="1"/>
  <c r="V83" i="8"/>
  <c r="I83" i="8" s="1"/>
  <c r="J83" i="8" s="1"/>
  <c r="V82" i="8"/>
  <c r="I82" i="8" s="1"/>
  <c r="J82" i="8" s="1"/>
  <c r="V86" i="8"/>
  <c r="I86" i="8" s="1"/>
  <c r="J86" i="8" s="1"/>
  <c r="V80" i="8"/>
  <c r="I80" i="8" s="1"/>
  <c r="V89" i="8"/>
  <c r="I89" i="8" s="1"/>
  <c r="J89" i="8" s="1"/>
  <c r="V81" i="8"/>
  <c r="I81" i="8" s="1"/>
  <c r="J81" i="8" s="1"/>
  <c r="V88" i="8"/>
  <c r="I88" i="8" s="1"/>
  <c r="J88" i="8" s="1"/>
  <c r="V84" i="8"/>
  <c r="I84" i="8" s="1"/>
  <c r="J84" i="8" s="1"/>
  <c r="V87" i="8"/>
  <c r="I87" i="8" s="1"/>
  <c r="J87" i="8" s="1"/>
  <c r="V85" i="8"/>
  <c r="I85" i="8" s="1"/>
  <c r="J85" i="8" s="1"/>
  <c r="V38" i="8"/>
  <c r="I39" i="8" s="1"/>
  <c r="V41" i="8"/>
  <c r="I42" i="8" s="1"/>
  <c r="J42" i="8" s="1"/>
  <c r="V39" i="8"/>
  <c r="I40" i="8" s="1"/>
  <c r="J40" i="8" s="1"/>
  <c r="V43" i="8"/>
  <c r="I44" i="8" s="1"/>
  <c r="J44" i="8" s="1"/>
  <c r="V42" i="8"/>
  <c r="I43" i="8" s="1"/>
  <c r="J43" i="8" s="1"/>
  <c r="V40" i="8"/>
  <c r="I41" i="8" s="1"/>
  <c r="J41" i="8" s="1"/>
  <c r="V16" i="8"/>
  <c r="I17" i="8" s="1"/>
  <c r="J17" i="8" s="1"/>
  <c r="V13" i="8"/>
  <c r="I14" i="8" s="1"/>
  <c r="J14" i="8" s="1"/>
  <c r="V17" i="8"/>
  <c r="I18" i="8" s="1"/>
  <c r="J18" i="8" s="1"/>
  <c r="V14" i="8"/>
  <c r="I15" i="8" s="1"/>
  <c r="J15" i="8" s="1"/>
  <c r="V12" i="8"/>
  <c r="I13" i="8" s="1"/>
  <c r="V15" i="8"/>
  <c r="I16" i="8" s="1"/>
  <c r="J16" i="8" s="1"/>
  <c r="V98" i="8"/>
  <c r="I99" i="8" s="1"/>
  <c r="J99" i="8" s="1"/>
  <c r="V95" i="8"/>
  <c r="I96" i="8" s="1"/>
  <c r="V100" i="8"/>
  <c r="I101" i="8" s="1"/>
  <c r="J101" i="8" s="1"/>
  <c r="V97" i="8"/>
  <c r="I98" i="8" s="1"/>
  <c r="J98" i="8" s="1"/>
  <c r="V99" i="8"/>
  <c r="I100" i="8" s="1"/>
  <c r="J100" i="8" s="1"/>
  <c r="V96" i="8"/>
  <c r="I97" i="8" s="1"/>
  <c r="J97" i="8" s="1"/>
  <c r="V57" i="8"/>
  <c r="I57" i="8" s="1"/>
  <c r="J57" i="8" s="1"/>
  <c r="V58" i="8"/>
  <c r="I58" i="8" s="1"/>
  <c r="J58" i="8" s="1"/>
  <c r="V54" i="8"/>
  <c r="I54" i="8" s="1"/>
  <c r="J54" i="8" s="1"/>
  <c r="V55" i="8"/>
  <c r="I55" i="8" s="1"/>
  <c r="J55" i="8" s="1"/>
  <c r="V52" i="8"/>
  <c r="I52" i="8" s="1"/>
  <c r="J52" i="8" s="1"/>
  <c r="V56" i="8"/>
  <c r="I56" i="8" s="1"/>
  <c r="J56" i="8" s="1"/>
  <c r="V53" i="8"/>
  <c r="I53" i="8" s="1"/>
  <c r="J53" i="8" s="1"/>
  <c r="V51" i="8"/>
  <c r="I51" i="8" s="1"/>
  <c r="H19" i="8"/>
  <c r="H20" i="8" s="1"/>
  <c r="I102" i="8" l="1"/>
  <c r="I103" i="8" s="1"/>
  <c r="J96" i="8"/>
  <c r="I19" i="8"/>
  <c r="I20" i="8" s="1"/>
  <c r="I45" i="8"/>
  <c r="I46" i="8" s="1"/>
  <c r="J39" i="8"/>
  <c r="I90" i="8"/>
  <c r="I91" i="8" s="1"/>
  <c r="J80" i="8"/>
  <c r="I59" i="8"/>
  <c r="I60" i="8" s="1"/>
  <c r="J51" i="8"/>
  <c r="J59" i="8" s="1"/>
  <c r="J60" i="8" s="1"/>
  <c r="I74" i="8"/>
  <c r="I75" i="8" s="1"/>
  <c r="J65" i="8"/>
  <c r="J74" i="8" l="1"/>
  <c r="J75" i="8" s="1"/>
  <c r="J90" i="8"/>
  <c r="J91" i="8" s="1"/>
  <c r="J102" i="8"/>
  <c r="J103" i="8" s="1"/>
  <c r="J45" i="8"/>
  <c r="J46" i="8" s="1"/>
  <c r="J13" i="8"/>
  <c r="J19" i="8" s="1"/>
  <c r="J20" i="8" l="1"/>
  <c r="K13" i="8"/>
</calcChain>
</file>

<file path=xl/sharedStrings.xml><?xml version="1.0" encoding="utf-8"?>
<sst xmlns="http://schemas.openxmlformats.org/spreadsheetml/2006/main" count="869" uniqueCount="150">
  <si>
    <t>LAND AREA</t>
  </si>
  <si>
    <t>SQ.M</t>
  </si>
  <si>
    <t>SQ.FT</t>
  </si>
  <si>
    <t>ROAD WITH</t>
  </si>
  <si>
    <t>M</t>
  </si>
  <si>
    <t>FSI ALLOWED</t>
  </si>
  <si>
    <t>HT. OF BUILDING</t>
  </si>
  <si>
    <t>S+</t>
  </si>
  <si>
    <t>TYPE</t>
  </si>
  <si>
    <t>TOTAL FSI</t>
  </si>
  <si>
    <t>UNITS</t>
  </si>
  <si>
    <t>FSI AREA</t>
  </si>
  <si>
    <t>TOTAL</t>
  </si>
  <si>
    <t>PREMIUM FSI</t>
  </si>
  <si>
    <t>PREMIUM FSI AREA</t>
  </si>
  <si>
    <t>TOTAL FSI AREA</t>
  </si>
  <si>
    <t>SALE AREA</t>
  </si>
  <si>
    <t>DATE</t>
  </si>
  <si>
    <t>PLINTH</t>
  </si>
  <si>
    <t>COMMON AREA SQ.FT</t>
  </si>
  <si>
    <t>AMENITY</t>
  </si>
  <si>
    <t>TOTAL PER FLOOR</t>
  </si>
  <si>
    <t>1ST FLOOR</t>
  </si>
  <si>
    <t>BLOCK 1</t>
  </si>
  <si>
    <t>BLOCK 2</t>
  </si>
  <si>
    <t>BLOCK 3</t>
  </si>
  <si>
    <t>STILT FLOOR</t>
  </si>
  <si>
    <t>2ND FLOOR</t>
  </si>
  <si>
    <t>3RD FLOOR</t>
  </si>
  <si>
    <t>4TH FLOOR</t>
  </si>
  <si>
    <t>5TH FLOOR</t>
  </si>
  <si>
    <t>TERRACE FLOOR</t>
  </si>
  <si>
    <t>TOTAL FLOOR</t>
  </si>
  <si>
    <t xml:space="preserve">FSI </t>
  </si>
  <si>
    <t>NON FSI</t>
  </si>
  <si>
    <t>COMMON AREA IN SQ.M</t>
  </si>
  <si>
    <t>RERA AREAS - IN SQ.FT</t>
  </si>
  <si>
    <t>CARPET</t>
  </si>
  <si>
    <t>BALCONY</t>
  </si>
  <si>
    <t>SALE TO CARPET %</t>
  </si>
  <si>
    <t>GENERAL</t>
  </si>
  <si>
    <t>PROPOSED FEASIBILITY CALCULATION FOR RESIDENTIAL DEVELOPMENT  @ MADHAVARAM ( 9M ROAD)</t>
  </si>
  <si>
    <t>05.07.2022</t>
  </si>
  <si>
    <t>FLAT - 1</t>
  </si>
  <si>
    <t>3.0 BHK Compact</t>
  </si>
  <si>
    <t>FLAT - 2</t>
  </si>
  <si>
    <t>FLAT - 3</t>
  </si>
  <si>
    <t>FLAT - 4</t>
  </si>
  <si>
    <t>FLAT - 5</t>
  </si>
  <si>
    <t>FLAT - 6</t>
  </si>
  <si>
    <t xml:space="preserve">2.0 BHK </t>
  </si>
  <si>
    <t>BLOCK 4</t>
  </si>
  <si>
    <t>BLOCK 5</t>
  </si>
  <si>
    <t>BLOCK 6</t>
  </si>
  <si>
    <t>BLOCK 2  : 1, 2, 3, 4TH&amp; 5TH  FLOOR</t>
  </si>
  <si>
    <t>BLOCK 3  : 1, 2, 3, 4TH&amp; 5TH  FLOOR</t>
  </si>
  <si>
    <t>FLAT - 7</t>
  </si>
  <si>
    <t>FLAT - 8</t>
  </si>
  <si>
    <t>BLOCK 4  : 1, 2, 3, 4TH&amp; 5TH  FLOOR</t>
  </si>
  <si>
    <t>FLAT - 9</t>
  </si>
  <si>
    <t>BLOCK 5  : 1, 2, 3, 4TH&amp; 5TH  FLOOR</t>
  </si>
  <si>
    <t>FLAT - 10</t>
  </si>
  <si>
    <t>BLOCK 6  : 1, 2, 3, 4TH&amp; 5TH  FLOOR</t>
  </si>
  <si>
    <t>3.0 BHK Large</t>
  </si>
  <si>
    <t>3.0 BHK Compact1</t>
  </si>
  <si>
    <t>3.0 BHK Compact2</t>
  </si>
  <si>
    <t>2.0 bhk A</t>
  </si>
  <si>
    <t>2.0 bhk B</t>
  </si>
  <si>
    <t>2.0 bhk C</t>
  </si>
  <si>
    <t>3.0 BHK N</t>
  </si>
  <si>
    <t>3.0 BHK Compact3</t>
  </si>
  <si>
    <t>TOTAL BUA</t>
  </si>
  <si>
    <t xml:space="preserve">COMMON AREA PER FLOOR </t>
  </si>
  <si>
    <t>Proportion per flat</t>
  </si>
  <si>
    <t xml:space="preserve">Common Area per  Flat </t>
  </si>
  <si>
    <t>BLOCK 1  : 1, 2, 3, 4TH  FLOOR</t>
  </si>
  <si>
    <t>BLOCK 1  :  5th FLOOR</t>
  </si>
  <si>
    <t xml:space="preserve">CLUB HOUSE </t>
  </si>
  <si>
    <t xml:space="preserve">AMENITY </t>
  </si>
  <si>
    <t xml:space="preserve">Total Amenity </t>
  </si>
  <si>
    <t>Amenity at one level</t>
  </si>
  <si>
    <t xml:space="preserve">% of amenity </t>
  </si>
  <si>
    <t>Bldg1  FLATS BUA</t>
  </si>
  <si>
    <t>Bldg2  FLATS BUA</t>
  </si>
  <si>
    <t>Bldg3  FLATS BUA</t>
  </si>
  <si>
    <t>Bldg4 FLATS BUA</t>
  </si>
  <si>
    <t>Bldg5  FLATS BUA</t>
  </si>
  <si>
    <t>Bldg6  FLATS BUA</t>
  </si>
  <si>
    <t>AMENITY PER FLOOR</t>
  </si>
  <si>
    <t>FLAT WISE %</t>
  </si>
  <si>
    <t>COMMON AREA TOTAL</t>
  </si>
  <si>
    <t xml:space="preserve">DESCRIPTION </t>
  </si>
  <si>
    <t>Tower 1</t>
  </si>
  <si>
    <t>Tower 2</t>
  </si>
  <si>
    <t>Tower 3</t>
  </si>
  <si>
    <t>Tower 4</t>
  </si>
  <si>
    <t>Tower 5</t>
  </si>
  <si>
    <t>Tower 6</t>
  </si>
  <si>
    <t xml:space="preserve">GRAND TOTAL </t>
  </si>
  <si>
    <t xml:space="preserve">BUA STATEMENT - SQ.FT </t>
  </si>
  <si>
    <t>TYPE OF PLOT</t>
  </si>
  <si>
    <t>PLOT NO.</t>
  </si>
  <si>
    <t>8A</t>
  </si>
  <si>
    <t>8B</t>
  </si>
  <si>
    <t>8C</t>
  </si>
  <si>
    <t>8D</t>
  </si>
  <si>
    <t>8E</t>
  </si>
  <si>
    <t>8F</t>
  </si>
  <si>
    <t>8G</t>
  </si>
  <si>
    <t>8H</t>
  </si>
  <si>
    <t>8I</t>
  </si>
  <si>
    <t>8J</t>
  </si>
  <si>
    <t>8K</t>
  </si>
  <si>
    <t>8L</t>
  </si>
  <si>
    <t>8M</t>
  </si>
  <si>
    <t>TYPE-2</t>
  </si>
  <si>
    <t>TYPE-3</t>
  </si>
  <si>
    <t>TYPE-4</t>
  </si>
  <si>
    <t>TYPE-1</t>
  </si>
  <si>
    <t>(SQ.M.)</t>
  </si>
  <si>
    <t>RERA CARPET AREA</t>
  </si>
  <si>
    <t>EXCLUSIVE BAL./TERRACE</t>
  </si>
  <si>
    <t xml:space="preserve">PROPORTIONATE </t>
  </si>
  <si>
    <t>COMMON AREA(SQ.M.)</t>
  </si>
  <si>
    <t>TOTAL AREA</t>
  </si>
  <si>
    <t>UDS LAND AREA</t>
  </si>
  <si>
    <t>SR. NO.</t>
  </si>
  <si>
    <t>CAR PARKING (NOS)</t>
  </si>
  <si>
    <t>Open</t>
  </si>
  <si>
    <t>COVERED</t>
  </si>
  <si>
    <t>FLOOR</t>
  </si>
  <si>
    <t>GROUND</t>
  </si>
  <si>
    <t>FIRST</t>
  </si>
  <si>
    <t>SECOND</t>
  </si>
  <si>
    <t xml:space="preserve">TOTAL BUA </t>
  </si>
  <si>
    <t>PROPORTION</t>
  </si>
  <si>
    <t xml:space="preserve">AREA OF CLUB HOUSE </t>
  </si>
  <si>
    <t>BUA</t>
  </si>
  <si>
    <t xml:space="preserve">CLUSTER   8 </t>
  </si>
  <si>
    <t>PLOT AREA</t>
  </si>
  <si>
    <t xml:space="preserve">PROPORTIONATE PLOT AREA </t>
  </si>
  <si>
    <t>ROW  HOUSE - 22- 27</t>
  </si>
  <si>
    <t>ROW  HOUSE -28-30</t>
  </si>
  <si>
    <t>ROW  HOUSE  18-21</t>
  </si>
  <si>
    <t>VILLA- 31- 42</t>
  </si>
  <si>
    <t>PRISTINE -AMBATTUR- PART 1 -AREA STATEMENT - 15.02.2024</t>
  </si>
  <si>
    <t>EXCLUSIVE UTILITY AREA</t>
  </si>
  <si>
    <t>RERA CARPET AREA (COMMERCIAL/ OFFICE)</t>
  </si>
  <si>
    <t>PROPORTIONATE (COMMERCIAL/ OFFICE)</t>
  </si>
  <si>
    <t>TOTAL  AREA (COMMERCIAL/ OFFICE)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</si>
</sst>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0">
    <xf numFmtId="0" fontId="0" fillId="0" borderId="0" xfId="0"/>
    <xf numFmtId="2" fontId="0" fillId="0" borderId="0" xfId="0" applyNumberFormat="1"/>
    <xf numFmtId="0" fontId="0" fillId="0" borderId="1" xfId="0" applyBorder="1"/>
    <xf numFmtId="2" fontId="0" fillId="0" borderId="12" xfId="0" applyNumberFormat="1" applyBorder="1"/>
    <xf numFmtId="0" fontId="0" fillId="0" borderId="12" xfId="0" applyBorder="1"/>
    <xf numFmtId="2" fontId="0" fillId="0" borderId="15" xfId="0" applyNumberFormat="1" applyBorder="1"/>
    <xf numFmtId="2" fontId="0" fillId="0" borderId="16" xfId="0" applyNumberFormat="1" applyBorder="1"/>
    <xf numFmtId="2" fontId="1" fillId="0" borderId="15" xfId="0" applyNumberFormat="1" applyFont="1" applyBorder="1"/>
    <xf numFmtId="2" fontId="1" fillId="0" borderId="16" xfId="0" applyNumberFormat="1" applyFont="1" applyBorder="1"/>
    <xf numFmtId="2" fontId="0" fillId="0" borderId="2" xfId="0" applyNumberFormat="1" applyBorder="1"/>
    <xf numFmtId="2" fontId="0" fillId="0" borderId="19" xfId="0" applyNumberFormat="1" applyBorder="1"/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left"/>
    </xf>
    <xf numFmtId="0" fontId="1" fillId="0" borderId="0" xfId="0" applyFont="1" applyAlignment="1">
      <alignment horizontal="center"/>
    </xf>
    <xf numFmtId="2" fontId="0" fillId="0" borderId="4" xfId="0" applyNumberFormat="1" applyBorder="1"/>
    <xf numFmtId="2" fontId="0" fillId="0" borderId="21" xfId="0" applyNumberFormat="1" applyBorder="1"/>
    <xf numFmtId="2" fontId="0" fillId="0" borderId="36" xfId="0" applyNumberFormat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5" xfId="0" applyFont="1" applyFill="1" applyBorder="1"/>
    <xf numFmtId="0" fontId="1" fillId="2" borderId="33" xfId="0" applyFont="1" applyFill="1" applyBorder="1" applyAlignment="1">
      <alignment vertical="center"/>
    </xf>
    <xf numFmtId="2" fontId="1" fillId="2" borderId="22" xfId="0" applyNumberFormat="1" applyFont="1" applyFill="1" applyBorder="1"/>
    <xf numFmtId="2" fontId="1" fillId="2" borderId="24" xfId="0" applyNumberFormat="1" applyFont="1" applyFill="1" applyBorder="1"/>
    <xf numFmtId="2" fontId="1" fillId="2" borderId="25" xfId="0" applyNumberFormat="1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2" fontId="1" fillId="2" borderId="26" xfId="0" applyNumberFormat="1" applyFont="1" applyFill="1" applyBorder="1"/>
    <xf numFmtId="10" fontId="0" fillId="0" borderId="0" xfId="1" applyNumberFormat="1" applyFont="1"/>
    <xf numFmtId="0" fontId="1" fillId="2" borderId="30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3" fillId="0" borderId="0" xfId="0" applyFont="1"/>
    <xf numFmtId="0" fontId="0" fillId="3" borderId="17" xfId="0" applyFill="1" applyBorder="1"/>
    <xf numFmtId="2" fontId="0" fillId="3" borderId="10" xfId="0" applyNumberFormat="1" applyFill="1" applyBorder="1"/>
    <xf numFmtId="2" fontId="0" fillId="3" borderId="17" xfId="0" applyNumberFormat="1" applyFill="1" applyBorder="1"/>
    <xf numFmtId="2" fontId="0" fillId="3" borderId="44" xfId="0" applyNumberFormat="1" applyFill="1" applyBorder="1"/>
    <xf numFmtId="2" fontId="0" fillId="0" borderId="33" xfId="0" applyNumberFormat="1" applyBorder="1"/>
    <xf numFmtId="2" fontId="0" fillId="0" borderId="47" xfId="0" applyNumberFormat="1" applyBorder="1"/>
    <xf numFmtId="2" fontId="0" fillId="0" borderId="20" xfId="0" applyNumberFormat="1" applyBorder="1"/>
    <xf numFmtId="2" fontId="0" fillId="0" borderId="3" xfId="0" applyNumberFormat="1" applyBorder="1"/>
    <xf numFmtId="2" fontId="1" fillId="2" borderId="37" xfId="0" applyNumberFormat="1" applyFont="1" applyFill="1" applyBorder="1"/>
    <xf numFmtId="2" fontId="1" fillId="2" borderId="38" xfId="0" applyNumberFormat="1" applyFont="1" applyFill="1" applyBorder="1"/>
    <xf numFmtId="2" fontId="1" fillId="2" borderId="31" xfId="0" applyNumberFormat="1" applyFont="1" applyFill="1" applyBorder="1"/>
    <xf numFmtId="2" fontId="1" fillId="2" borderId="7" xfId="0" applyNumberFormat="1" applyFont="1" applyFill="1" applyBorder="1"/>
    <xf numFmtId="0" fontId="1" fillId="2" borderId="35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2" fontId="1" fillId="2" borderId="23" xfId="0" applyNumberFormat="1" applyFont="1" applyFill="1" applyBorder="1"/>
    <xf numFmtId="2" fontId="0" fillId="3" borderId="9" xfId="0" applyNumberFormat="1" applyFill="1" applyBorder="1"/>
    <xf numFmtId="2" fontId="0" fillId="3" borderId="3" xfId="0" applyNumberFormat="1" applyFill="1" applyBorder="1"/>
    <xf numFmtId="10" fontId="0" fillId="3" borderId="27" xfId="1" applyNumberFormat="1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2" fontId="1" fillId="2" borderId="45" xfId="0" applyNumberFormat="1" applyFont="1" applyFill="1" applyBorder="1"/>
    <xf numFmtId="2" fontId="1" fillId="2" borderId="6" xfId="0" applyNumberFormat="1" applyFont="1" applyFill="1" applyBorder="1"/>
    <xf numFmtId="10" fontId="0" fillId="3" borderId="50" xfId="1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1" fillId="2" borderId="51" xfId="0" applyNumberFormat="1" applyFont="1" applyFill="1" applyBorder="1"/>
    <xf numFmtId="2" fontId="0" fillId="0" borderId="0" xfId="0" applyNumberFormat="1" applyAlignment="1">
      <alignment horizontal="center"/>
    </xf>
    <xf numFmtId="0" fontId="0" fillId="2" borderId="4" xfId="0" applyFill="1" applyBorder="1"/>
    <xf numFmtId="0" fontId="0" fillId="0" borderId="0" xfId="0" applyAlignment="1">
      <alignment horizontal="center"/>
    </xf>
    <xf numFmtId="0" fontId="0" fillId="5" borderId="1" xfId="0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4" borderId="5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" fontId="0" fillId="0" borderId="0" xfId="0" applyNumberFormat="1"/>
    <xf numFmtId="4" fontId="0" fillId="5" borderId="1" xfId="0" applyNumberForma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0" xfId="0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2" fontId="0" fillId="0" borderId="1" xfId="0" applyNumberFormat="1" applyBorder="1"/>
    <xf numFmtId="2" fontId="0" fillId="6" borderId="1" xfId="0" applyNumberFormat="1" applyFill="1" applyBorder="1"/>
    <xf numFmtId="0" fontId="6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2" fontId="0" fillId="5" borderId="1" xfId="0" applyNumberFormat="1" applyFill="1" applyBorder="1" applyAlignment="1">
      <alignment horizontal="center"/>
    </xf>
    <xf numFmtId="0" fontId="5" fillId="4" borderId="34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0" fillId="5" borderId="52" xfId="0" applyFill="1" applyBorder="1" applyAlignment="1">
      <alignment horizontal="center" wrapText="1"/>
    </xf>
    <xf numFmtId="4" fontId="0" fillId="5" borderId="1" xfId="0" applyNumberFormat="1" applyFill="1" applyBorder="1" applyAlignment="1">
      <alignment horizontal="center" wrapText="1"/>
    </xf>
    <xf numFmtId="4" fontId="0" fillId="5" borderId="4" xfId="0" applyNumberFormat="1" applyFill="1" applyBorder="1" applyAlignment="1">
      <alignment horizontal="center" wrapText="1"/>
    </xf>
    <xf numFmtId="2" fontId="0" fillId="5" borderId="1" xfId="0" applyNumberFormat="1" applyFill="1" applyBorder="1" applyAlignment="1">
      <alignment horizont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/>
    </xf>
    <xf numFmtId="0" fontId="5" fillId="0" borderId="34" xfId="0" applyFont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2" borderId="49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4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 applyAlignment="1">
      <alignment horizontal="center"/>
    </xf>
    <xf numFmtId="14" fontId="1" fillId="2" borderId="26" xfId="0" applyNumberFormat="1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2" fontId="5" fillId="0" borderId="34" xfId="0" applyNumberFormat="1" applyFont="1" applyBorder="1" applyAlignment="1">
      <alignment horizontal="center" vertical="center"/>
    </xf>
    <xf numFmtId="2" fontId="5" fillId="0" borderId="52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5" fillId="0" borderId="34" xfId="0" applyNumberFormat="1" applyFont="1" applyBorder="1" applyAlignment="1">
      <alignment horizontal="center" vertical="center" wrapText="1"/>
    </xf>
    <xf numFmtId="2" fontId="5" fillId="0" borderId="52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 wrapText="1"/>
    </xf>
    <xf numFmtId="0" fontId="0" fillId="5" borderId="5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/>
    </xf>
    <xf numFmtId="0" fontId="0" fillId="5" borderId="5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4" xfId="0" applyBorder="1" applyAlignment="1">
      <alignment horizontal="center" wrapText="1"/>
    </xf>
    <xf numFmtId="0" fontId="0" fillId="0" borderId="5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2" fontId="5" fillId="5" borderId="34" xfId="0" applyNumberFormat="1" applyFont="1" applyFill="1" applyBorder="1" applyAlignment="1">
      <alignment horizontal="center" vertical="center" wrapText="1"/>
    </xf>
    <xf numFmtId="0" fontId="5" fillId="5" borderId="5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27"/>
  <sheetViews>
    <sheetView showGridLines="0" workbookViewId="0">
      <selection activeCell="G96" sqref="G96:I101"/>
    </sheetView>
  </sheetViews>
  <sheetFormatPr defaultRowHeight="15" x14ac:dyDescent="0.25"/>
  <cols>
    <col min="2" max="2" width="16.42578125" customWidth="1"/>
    <col min="3" max="3" width="16.140625" customWidth="1"/>
    <col min="4" max="10" width="12.42578125" customWidth="1"/>
    <col min="11" max="11" width="13.7109375" customWidth="1"/>
    <col min="14" max="14" width="9.5703125" bestFit="1" customWidth="1"/>
    <col min="15" max="15" width="15.5703125" bestFit="1" customWidth="1"/>
    <col min="16" max="17" width="19.28515625" customWidth="1"/>
    <col min="18" max="20" width="12.5703125" customWidth="1"/>
    <col min="21" max="21" width="10.5703125" bestFit="1" customWidth="1"/>
    <col min="22" max="22" width="7.42578125" bestFit="1" customWidth="1"/>
  </cols>
  <sheetData>
    <row r="1" spans="2:22" thickBot="1" x14ac:dyDescent="0.35"/>
    <row r="2" spans="2:22" ht="20.25" customHeight="1" thickBot="1" x14ac:dyDescent="0.35">
      <c r="B2" s="139" t="s">
        <v>41</v>
      </c>
      <c r="C2" s="140"/>
      <c r="D2" s="140"/>
      <c r="E2" s="140"/>
      <c r="F2" s="140"/>
      <c r="G2" s="140"/>
      <c r="H2" s="140"/>
      <c r="I2" s="140"/>
      <c r="J2" s="140"/>
      <c r="K2" s="141"/>
      <c r="L2" s="32"/>
      <c r="M2" s="32"/>
      <c r="N2" s="32"/>
      <c r="O2" s="32"/>
    </row>
    <row r="3" spans="2:22" ht="12" customHeight="1" thickBot="1" x14ac:dyDescent="0.35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2:22" ht="15.75" thickBot="1" x14ac:dyDescent="0.3">
      <c r="B4" s="149"/>
      <c r="C4" s="150"/>
      <c r="D4" s="17" t="s">
        <v>1</v>
      </c>
      <c r="E4" s="18" t="s">
        <v>2</v>
      </c>
      <c r="F4" s="142"/>
      <c r="G4" s="143"/>
      <c r="H4" s="115" t="s">
        <v>17</v>
      </c>
      <c r="I4" s="148"/>
      <c r="J4" s="153" t="s">
        <v>42</v>
      </c>
      <c r="K4" s="130"/>
    </row>
    <row r="5" spans="2:22" ht="15.75" thickBot="1" x14ac:dyDescent="0.3">
      <c r="B5" s="157" t="s">
        <v>0</v>
      </c>
      <c r="C5" s="158"/>
      <c r="D5" s="14">
        <v>9072</v>
      </c>
      <c r="E5" s="15">
        <f>D5*10.764</f>
        <v>97651.007999999987</v>
      </c>
      <c r="F5" s="144"/>
      <c r="G5" s="145"/>
      <c r="H5" s="149"/>
      <c r="I5" s="150"/>
      <c r="J5" s="17" t="s">
        <v>1</v>
      </c>
      <c r="K5" s="18" t="s">
        <v>2</v>
      </c>
    </row>
    <row r="6" spans="2:22" x14ac:dyDescent="0.25">
      <c r="B6" s="121" t="s">
        <v>3</v>
      </c>
      <c r="C6" s="122"/>
      <c r="D6" s="2">
        <v>9</v>
      </c>
      <c r="E6" s="4" t="s">
        <v>4</v>
      </c>
      <c r="F6" s="144"/>
      <c r="G6" s="145"/>
      <c r="H6" s="151" t="s">
        <v>5</v>
      </c>
      <c r="I6" s="152"/>
      <c r="J6" s="152">
        <v>2</v>
      </c>
      <c r="K6" s="156"/>
    </row>
    <row r="7" spans="2:22" ht="15.75" thickBot="1" x14ac:dyDescent="0.3">
      <c r="B7" s="125" t="s">
        <v>6</v>
      </c>
      <c r="C7" s="126"/>
      <c r="D7" s="11" t="s">
        <v>7</v>
      </c>
      <c r="E7" s="12">
        <v>5</v>
      </c>
      <c r="F7" s="144"/>
      <c r="G7" s="145"/>
      <c r="H7" s="127" t="s">
        <v>11</v>
      </c>
      <c r="I7" s="128"/>
      <c r="J7" s="5">
        <f>D5*J6</f>
        <v>18144</v>
      </c>
      <c r="K7" s="6">
        <f>E5*J6</f>
        <v>195302.01599999997</v>
      </c>
    </row>
    <row r="8" spans="2:22" x14ac:dyDescent="0.25">
      <c r="B8" s="123" t="s">
        <v>9</v>
      </c>
      <c r="C8" s="124"/>
      <c r="D8" s="124">
        <f>J6+J8</f>
        <v>2.6</v>
      </c>
      <c r="E8" s="136"/>
      <c r="F8" s="144"/>
      <c r="G8" s="145"/>
      <c r="H8" s="151" t="s">
        <v>13</v>
      </c>
      <c r="I8" s="152"/>
      <c r="J8" s="152">
        <v>0.6</v>
      </c>
      <c r="K8" s="156"/>
    </row>
    <row r="9" spans="2:22" ht="15.75" thickBot="1" x14ac:dyDescent="0.3">
      <c r="B9" s="154" t="s">
        <v>15</v>
      </c>
      <c r="C9" s="155"/>
      <c r="D9" s="7">
        <f>J7+J9</f>
        <v>23587.200000000001</v>
      </c>
      <c r="E9" s="8">
        <f>K7+K9</f>
        <v>253892.62079999998</v>
      </c>
      <c r="F9" s="146"/>
      <c r="G9" s="147"/>
      <c r="H9" s="127" t="s">
        <v>14</v>
      </c>
      <c r="I9" s="128"/>
      <c r="J9" s="5">
        <f>D5*J8</f>
        <v>5443.2</v>
      </c>
      <c r="K9" s="6">
        <f>E5*J8</f>
        <v>58590.604799999994</v>
      </c>
    </row>
    <row r="10" spans="2:22" ht="12" customHeight="1" thickBot="1" x14ac:dyDescent="0.35"/>
    <row r="11" spans="2:22" ht="30.75" customHeight="1" x14ac:dyDescent="0.25">
      <c r="B11" s="106" t="s">
        <v>75</v>
      </c>
      <c r="C11" s="107"/>
      <c r="D11" s="108" t="s">
        <v>36</v>
      </c>
      <c r="E11" s="109"/>
      <c r="F11" s="110"/>
      <c r="G11" s="55" t="s">
        <v>2</v>
      </c>
      <c r="H11" s="111" t="s">
        <v>19</v>
      </c>
      <c r="I11" s="112"/>
      <c r="J11" s="56" t="s">
        <v>2</v>
      </c>
      <c r="K11" s="113" t="s">
        <v>39</v>
      </c>
      <c r="O11" s="60" t="s">
        <v>71</v>
      </c>
      <c r="P11" s="61" t="s">
        <v>72</v>
      </c>
      <c r="Q11" s="61" t="s">
        <v>90</v>
      </c>
      <c r="R11" s="61" t="s">
        <v>73</v>
      </c>
      <c r="S11" s="61" t="s">
        <v>74</v>
      </c>
      <c r="U11" s="61" t="s">
        <v>88</v>
      </c>
      <c r="V11" s="61" t="s">
        <v>89</v>
      </c>
    </row>
    <row r="12" spans="2:22" ht="15.75" thickBot="1" x14ac:dyDescent="0.3">
      <c r="B12" s="20" t="s">
        <v>8</v>
      </c>
      <c r="C12" s="45" t="s">
        <v>10</v>
      </c>
      <c r="D12" s="54" t="s">
        <v>37</v>
      </c>
      <c r="E12" s="30" t="s">
        <v>38</v>
      </c>
      <c r="F12" s="31" t="s">
        <v>12</v>
      </c>
      <c r="G12" s="49" t="s">
        <v>18</v>
      </c>
      <c r="H12" s="48" t="s">
        <v>40</v>
      </c>
      <c r="I12" s="31" t="s">
        <v>20</v>
      </c>
      <c r="J12" s="49" t="s">
        <v>16</v>
      </c>
      <c r="K12" s="114"/>
      <c r="O12">
        <v>6388.64</v>
      </c>
      <c r="P12" s="62">
        <f>O12-G19</f>
        <v>761.34000000000015</v>
      </c>
      <c r="Q12" s="62">
        <f>P12*5</f>
        <v>3806.7000000000007</v>
      </c>
      <c r="R12" s="47">
        <f>G13/G19%</f>
        <v>17.290707799477545</v>
      </c>
      <c r="S12" s="47">
        <f>$P$12*R12/100</f>
        <v>131.64107476054235</v>
      </c>
      <c r="T12" s="47"/>
      <c r="U12">
        <f>T26</f>
        <v>150.38928242870281</v>
      </c>
      <c r="V12">
        <f>$U$12*R12/100</f>
        <v>26.00337138647803</v>
      </c>
    </row>
    <row r="13" spans="2:22" thickBot="1" x14ac:dyDescent="0.35">
      <c r="B13" s="33" t="s">
        <v>44</v>
      </c>
      <c r="C13" s="46" t="s">
        <v>43</v>
      </c>
      <c r="D13" s="35">
        <v>821</v>
      </c>
      <c r="E13" s="51">
        <v>77.5</v>
      </c>
      <c r="F13" s="34">
        <f>D13+E13</f>
        <v>898.5</v>
      </c>
      <c r="G13" s="52">
        <v>973</v>
      </c>
      <c r="H13" s="35">
        <f>S12</f>
        <v>131.64107476054235</v>
      </c>
      <c r="I13" s="34">
        <f>V12</f>
        <v>26.00337138647803</v>
      </c>
      <c r="J13" s="36">
        <f>G13+H13+I13</f>
        <v>1130.6444461470203</v>
      </c>
      <c r="K13" s="53">
        <f>L13</f>
        <v>0</v>
      </c>
      <c r="L13" s="28"/>
      <c r="M13" s="28"/>
      <c r="Q13" s="62"/>
      <c r="R13" s="47">
        <f>G14/G19%</f>
        <v>17.290707799477545</v>
      </c>
      <c r="S13" s="47">
        <f t="shared" ref="S13:S17" si="0">$P$12*R13/100</f>
        <v>131.64107476054235</v>
      </c>
      <c r="V13">
        <f t="shared" ref="V13:V17" si="1">$U$12*R13/100</f>
        <v>26.00337138647803</v>
      </c>
    </row>
    <row r="14" spans="2:22" thickBot="1" x14ac:dyDescent="0.35">
      <c r="B14" s="33" t="s">
        <v>44</v>
      </c>
      <c r="C14" s="46" t="s">
        <v>45</v>
      </c>
      <c r="D14" s="35">
        <v>821</v>
      </c>
      <c r="E14" s="51">
        <v>77.5</v>
      </c>
      <c r="F14" s="34">
        <f t="shared" ref="F14:F18" si="2">D14+E14</f>
        <v>898.5</v>
      </c>
      <c r="G14" s="52">
        <v>973</v>
      </c>
      <c r="H14" s="35">
        <f t="shared" ref="H14:H18" si="3">S13</f>
        <v>131.64107476054235</v>
      </c>
      <c r="I14" s="34">
        <f t="shared" ref="I14:I18" si="4">V13</f>
        <v>26.00337138647803</v>
      </c>
      <c r="J14" s="36">
        <f t="shared" ref="J14:J17" si="5">G14+H14+I14</f>
        <v>1130.6444461470203</v>
      </c>
      <c r="K14" s="53">
        <f t="shared" ref="K14:K18" si="6">L14</f>
        <v>0</v>
      </c>
      <c r="L14" s="28"/>
      <c r="M14" s="28"/>
      <c r="Q14" s="62"/>
      <c r="R14" s="47">
        <f>G15/G19%</f>
        <v>17.290707799477545</v>
      </c>
      <c r="S14" s="47">
        <f t="shared" si="0"/>
        <v>131.64107476054235</v>
      </c>
      <c r="V14">
        <f t="shared" si="1"/>
        <v>26.00337138647803</v>
      </c>
    </row>
    <row r="15" spans="2:22" ht="15.75" thickBot="1" x14ac:dyDescent="0.3">
      <c r="B15" s="33" t="s">
        <v>44</v>
      </c>
      <c r="C15" s="46" t="s">
        <v>46</v>
      </c>
      <c r="D15" s="35">
        <v>821</v>
      </c>
      <c r="E15" s="51">
        <v>77.5</v>
      </c>
      <c r="F15" s="34">
        <f t="shared" si="2"/>
        <v>898.5</v>
      </c>
      <c r="G15" s="52">
        <v>973</v>
      </c>
      <c r="H15" s="35">
        <f t="shared" si="3"/>
        <v>131.64107476054235</v>
      </c>
      <c r="I15" s="34">
        <f t="shared" si="4"/>
        <v>26.00337138647803</v>
      </c>
      <c r="J15" s="36">
        <f t="shared" si="5"/>
        <v>1130.6444461470203</v>
      </c>
      <c r="K15" s="53">
        <f t="shared" si="6"/>
        <v>0</v>
      </c>
      <c r="L15" s="28"/>
      <c r="M15" s="28"/>
      <c r="Q15" s="62"/>
      <c r="R15" s="47">
        <f>G16/G19%</f>
        <v>16.988609102056046</v>
      </c>
      <c r="S15" s="47">
        <f t="shared" si="0"/>
        <v>129.34107653759352</v>
      </c>
      <c r="V15">
        <f t="shared" si="1"/>
        <v>25.549047323199378</v>
      </c>
    </row>
    <row r="16" spans="2:22" ht="15.75" thickBot="1" x14ac:dyDescent="0.3">
      <c r="B16" s="33" t="s">
        <v>64</v>
      </c>
      <c r="C16" s="46" t="s">
        <v>47</v>
      </c>
      <c r="D16" s="35">
        <v>805</v>
      </c>
      <c r="E16" s="51">
        <v>85</v>
      </c>
      <c r="F16" s="34">
        <f t="shared" si="2"/>
        <v>890</v>
      </c>
      <c r="G16" s="52">
        <v>956</v>
      </c>
      <c r="H16" s="35">
        <f t="shared" si="3"/>
        <v>129.34107653759352</v>
      </c>
      <c r="I16" s="34">
        <f t="shared" si="4"/>
        <v>25.549047323199378</v>
      </c>
      <c r="J16" s="36">
        <f t="shared" si="5"/>
        <v>1110.890123860793</v>
      </c>
      <c r="K16" s="53">
        <f t="shared" si="6"/>
        <v>0</v>
      </c>
      <c r="L16" s="28"/>
      <c r="M16" s="28"/>
      <c r="Q16" s="62"/>
      <c r="R16" s="47">
        <f>G17/G19%</f>
        <v>14.150658397455262</v>
      </c>
      <c r="S16" s="47">
        <f t="shared" si="0"/>
        <v>107.7346226431859</v>
      </c>
      <c r="V16">
        <f t="shared" si="1"/>
        <v>21.281073622869943</v>
      </c>
    </row>
    <row r="17" spans="2:22" ht="15.75" thickBot="1" x14ac:dyDescent="0.3">
      <c r="B17" s="33" t="s">
        <v>50</v>
      </c>
      <c r="C17" s="46" t="s">
        <v>48</v>
      </c>
      <c r="D17" s="35">
        <v>661.74</v>
      </c>
      <c r="E17" s="51">
        <v>72.48</v>
      </c>
      <c r="F17" s="34">
        <f t="shared" si="2"/>
        <v>734.22</v>
      </c>
      <c r="G17" s="52">
        <v>796.3</v>
      </c>
      <c r="H17" s="35">
        <f t="shared" si="3"/>
        <v>107.7346226431859</v>
      </c>
      <c r="I17" s="34">
        <f t="shared" si="4"/>
        <v>21.281073622869943</v>
      </c>
      <c r="J17" s="36">
        <f t="shared" si="5"/>
        <v>925.31569626605585</v>
      </c>
      <c r="K17" s="53">
        <f t="shared" si="6"/>
        <v>0</v>
      </c>
      <c r="L17" s="28"/>
      <c r="M17" s="28"/>
      <c r="Q17" s="62"/>
      <c r="R17" s="47">
        <f>G18/G19%</f>
        <v>16.988609102056046</v>
      </c>
      <c r="S17" s="47">
        <f t="shared" si="0"/>
        <v>129.34107653759352</v>
      </c>
      <c r="V17">
        <f t="shared" si="1"/>
        <v>25.549047323199378</v>
      </c>
    </row>
    <row r="18" spans="2:22" ht="15.75" thickBot="1" x14ac:dyDescent="0.3">
      <c r="B18" s="33" t="s">
        <v>64</v>
      </c>
      <c r="C18" s="46" t="s">
        <v>49</v>
      </c>
      <c r="D18" s="35">
        <v>805</v>
      </c>
      <c r="E18" s="51">
        <v>85</v>
      </c>
      <c r="F18" s="34">
        <f t="shared" si="2"/>
        <v>890</v>
      </c>
      <c r="G18" s="52">
        <f>G16</f>
        <v>956</v>
      </c>
      <c r="H18" s="35">
        <f t="shared" si="3"/>
        <v>129.34107653759352</v>
      </c>
      <c r="I18" s="34">
        <f t="shared" si="4"/>
        <v>25.549047323199378</v>
      </c>
      <c r="J18" s="36">
        <f t="shared" ref="J18" si="7">G18+H18+I18</f>
        <v>1110.890123860793</v>
      </c>
      <c r="K18" s="59">
        <f t="shared" si="6"/>
        <v>0</v>
      </c>
      <c r="L18" s="28"/>
      <c r="M18" s="28"/>
      <c r="Q18" s="62"/>
      <c r="R18" s="47"/>
    </row>
    <row r="19" spans="2:22" ht="15.75" thickBot="1" x14ac:dyDescent="0.3">
      <c r="B19" s="115" t="s">
        <v>21</v>
      </c>
      <c r="C19" s="116"/>
      <c r="D19" s="23">
        <f>SUM(D13:D18)</f>
        <v>4734.74</v>
      </c>
      <c r="E19" s="23">
        <f t="shared" ref="E19:F19" si="8">SUM(E13:E18)</f>
        <v>474.98</v>
      </c>
      <c r="F19" s="23">
        <f t="shared" si="8"/>
        <v>5209.72</v>
      </c>
      <c r="G19" s="43">
        <f>SUM(G13:G18)</f>
        <v>5627.3</v>
      </c>
      <c r="H19" s="35">
        <f>SUM(H13:H18)</f>
        <v>761.34</v>
      </c>
      <c r="I19" s="42">
        <f>SUM(I13:I18)</f>
        <v>150.38928242870278</v>
      </c>
      <c r="J19" s="57">
        <f>SUM(J13:J18)</f>
        <v>6539.0292824287035</v>
      </c>
      <c r="K19" s="117"/>
      <c r="Q19" s="62"/>
      <c r="R19" s="47"/>
    </row>
    <row r="20" spans="2:22" ht="15.75" thickBot="1" x14ac:dyDescent="0.3">
      <c r="B20" s="19" t="s">
        <v>32</v>
      </c>
      <c r="C20" s="29">
        <v>4</v>
      </c>
      <c r="D20" s="21">
        <f>D19*C20</f>
        <v>18938.96</v>
      </c>
      <c r="E20" s="50">
        <f>E19*C20</f>
        <v>1899.92</v>
      </c>
      <c r="F20" s="22">
        <f>F19*C20</f>
        <v>20838.88</v>
      </c>
      <c r="G20" s="44">
        <f>G19*C20</f>
        <v>22509.200000000001</v>
      </c>
      <c r="H20" s="44">
        <f>H19*C20</f>
        <v>3045.36</v>
      </c>
      <c r="I20" s="44">
        <f>I19*C20</f>
        <v>601.55712971481114</v>
      </c>
      <c r="J20" s="58">
        <f>J19*C20</f>
        <v>26156.117129714814</v>
      </c>
      <c r="K20" s="117"/>
      <c r="Q20" s="62"/>
    </row>
    <row r="21" spans="2:22" ht="12" customHeight="1" thickBot="1" x14ac:dyDescent="0.3">
      <c r="Q21" s="62"/>
    </row>
    <row r="22" spans="2:22" ht="12" customHeight="1" x14ac:dyDescent="0.25">
      <c r="B22" s="106" t="s">
        <v>76</v>
      </c>
      <c r="C22" s="107"/>
      <c r="D22" s="108" t="s">
        <v>36</v>
      </c>
      <c r="E22" s="109"/>
      <c r="F22" s="110"/>
      <c r="G22" s="55" t="s">
        <v>2</v>
      </c>
      <c r="H22" s="111" t="s">
        <v>19</v>
      </c>
      <c r="I22" s="112"/>
      <c r="J22" s="56" t="s">
        <v>2</v>
      </c>
      <c r="K22" s="113" t="s">
        <v>39</v>
      </c>
      <c r="O22" s="60"/>
      <c r="P22" s="61"/>
      <c r="Q22" s="62"/>
      <c r="R22" s="61"/>
      <c r="S22" s="61"/>
    </row>
    <row r="23" spans="2:22" ht="12" customHeight="1" thickBot="1" x14ac:dyDescent="0.3">
      <c r="B23" s="20" t="s">
        <v>8</v>
      </c>
      <c r="C23" s="45" t="s">
        <v>10</v>
      </c>
      <c r="D23" s="54" t="s">
        <v>37</v>
      </c>
      <c r="E23" s="30" t="s">
        <v>38</v>
      </c>
      <c r="F23" s="31" t="s">
        <v>12</v>
      </c>
      <c r="G23" s="49" t="s">
        <v>18</v>
      </c>
      <c r="H23" s="48" t="s">
        <v>40</v>
      </c>
      <c r="I23" s="31" t="s">
        <v>20</v>
      </c>
      <c r="J23" s="49" t="s">
        <v>16</v>
      </c>
      <c r="K23" s="114"/>
      <c r="P23" s="62"/>
      <c r="Q23" s="62"/>
      <c r="R23" s="47"/>
      <c r="S23" s="47"/>
    </row>
    <row r="24" spans="2:22" ht="15.75" customHeight="1" thickBot="1" x14ac:dyDescent="0.3">
      <c r="B24" s="33" t="s">
        <v>77</v>
      </c>
      <c r="C24" s="46" t="s">
        <v>20</v>
      </c>
      <c r="D24" s="35"/>
      <c r="E24" s="51"/>
      <c r="F24" s="34"/>
      <c r="G24" s="52">
        <v>1104</v>
      </c>
      <c r="H24" s="35"/>
      <c r="I24" s="34"/>
      <c r="J24" s="36">
        <v>0</v>
      </c>
      <c r="K24" s="53"/>
      <c r="P24" t="s">
        <v>79</v>
      </c>
      <c r="Q24" s="62"/>
      <c r="R24" s="62">
        <f>G24+G25+G28+G29</f>
        <v>4197</v>
      </c>
      <c r="S24" s="47"/>
    </row>
    <row r="25" spans="2:22" ht="15" customHeight="1" thickBot="1" x14ac:dyDescent="0.3">
      <c r="B25" s="33" t="s">
        <v>77</v>
      </c>
      <c r="C25" s="46" t="s">
        <v>20</v>
      </c>
      <c r="D25" s="35"/>
      <c r="E25" s="51"/>
      <c r="F25" s="34"/>
      <c r="G25" s="52">
        <v>1104</v>
      </c>
      <c r="H25" s="35"/>
      <c r="I25" s="34"/>
      <c r="J25" s="36">
        <v>0</v>
      </c>
      <c r="K25" s="53"/>
      <c r="P25" t="s">
        <v>80</v>
      </c>
      <c r="Q25" s="62"/>
      <c r="R25" s="47">
        <f>R24/5</f>
        <v>839.4</v>
      </c>
      <c r="S25" s="47"/>
    </row>
    <row r="26" spans="2:22" ht="15" customHeight="1" thickBot="1" x14ac:dyDescent="0.3">
      <c r="B26" s="33" t="s">
        <v>44</v>
      </c>
      <c r="C26" s="46" t="s">
        <v>46</v>
      </c>
      <c r="D26" s="35">
        <v>821</v>
      </c>
      <c r="E26" s="51">
        <v>77.5</v>
      </c>
      <c r="F26" s="34">
        <f t="shared" ref="F26:F27" si="9">D26+E26</f>
        <v>898.5</v>
      </c>
      <c r="G26" s="52">
        <v>973</v>
      </c>
      <c r="H26" s="35">
        <v>132</v>
      </c>
      <c r="I26" s="34">
        <v>25.5</v>
      </c>
      <c r="J26" s="36">
        <f t="shared" ref="J26:J27" si="10">G26+H26+I26</f>
        <v>1130.5</v>
      </c>
      <c r="K26" s="53"/>
      <c r="O26" t="s">
        <v>81</v>
      </c>
      <c r="P26" t="s">
        <v>82</v>
      </c>
      <c r="Q26" s="62"/>
      <c r="R26" s="62">
        <f>G19+G26+G27</f>
        <v>7556.3</v>
      </c>
      <c r="S26" s="47">
        <f>R26/$R$32%</f>
        <v>17.916283348666049</v>
      </c>
      <c r="T26">
        <f>$R$25*S26/100</f>
        <v>150.38928242870281</v>
      </c>
    </row>
    <row r="27" spans="2:22" ht="18" customHeight="1" thickBot="1" x14ac:dyDescent="0.3">
      <c r="B27" s="33" t="s">
        <v>64</v>
      </c>
      <c r="C27" s="46" t="s">
        <v>47</v>
      </c>
      <c r="D27" s="35">
        <v>805</v>
      </c>
      <c r="E27" s="51">
        <v>85</v>
      </c>
      <c r="F27" s="34">
        <f t="shared" si="9"/>
        <v>890</v>
      </c>
      <c r="G27" s="52">
        <v>956</v>
      </c>
      <c r="H27" s="35">
        <v>132</v>
      </c>
      <c r="I27" s="34">
        <v>21.28</v>
      </c>
      <c r="J27" s="36">
        <f t="shared" si="10"/>
        <v>1109.28</v>
      </c>
      <c r="K27" s="53"/>
      <c r="P27" t="s">
        <v>83</v>
      </c>
      <c r="Q27" s="62"/>
      <c r="R27" s="62">
        <f>G45</f>
        <v>5661.3</v>
      </c>
      <c r="S27" s="47">
        <f t="shared" ref="S27:S31" si="11">R27/$R$32%</f>
        <v>13.423164104363659</v>
      </c>
      <c r="T27">
        <f t="shared" ref="T27:T31" si="12">$R$25*S27/100</f>
        <v>112.67403949202856</v>
      </c>
    </row>
    <row r="28" spans="2:22" ht="15.75" customHeight="1" thickBot="1" x14ac:dyDescent="0.3">
      <c r="B28" s="33" t="s">
        <v>77</v>
      </c>
      <c r="C28" s="46" t="s">
        <v>20</v>
      </c>
      <c r="D28" s="35"/>
      <c r="E28" s="51"/>
      <c r="F28" s="34"/>
      <c r="G28" s="52">
        <v>904</v>
      </c>
      <c r="H28" s="35"/>
      <c r="I28" s="34"/>
      <c r="J28" s="36">
        <v>0</v>
      </c>
      <c r="K28" s="53"/>
      <c r="P28" t="s">
        <v>84</v>
      </c>
      <c r="Q28" s="62"/>
      <c r="R28" s="62">
        <f>G59</f>
        <v>6576.3300000000008</v>
      </c>
      <c r="S28" s="47">
        <f t="shared" si="11"/>
        <v>15.592736084371056</v>
      </c>
      <c r="T28">
        <f t="shared" si="12"/>
        <v>130.88542669221064</v>
      </c>
    </row>
    <row r="29" spans="2:22" ht="15.75" customHeight="1" thickBot="1" x14ac:dyDescent="0.3">
      <c r="B29" s="33" t="s">
        <v>77</v>
      </c>
      <c r="C29" s="46" t="s">
        <v>78</v>
      </c>
      <c r="D29" s="35"/>
      <c r="E29" s="51"/>
      <c r="F29" s="34"/>
      <c r="G29" s="52">
        <v>1085</v>
      </c>
      <c r="H29" s="35"/>
      <c r="I29" s="34"/>
      <c r="J29" s="36">
        <v>0</v>
      </c>
      <c r="K29" s="59"/>
      <c r="P29" t="s">
        <v>85</v>
      </c>
      <c r="Q29" s="62"/>
      <c r="R29" s="64">
        <f>G74</f>
        <v>7423.0899999999992</v>
      </c>
      <c r="S29" s="47">
        <f t="shared" si="11"/>
        <v>17.600437219624613</v>
      </c>
      <c r="T29">
        <f t="shared" si="12"/>
        <v>147.73807002152901</v>
      </c>
    </row>
    <row r="30" spans="2:22" ht="15.75" customHeight="1" thickBot="1" x14ac:dyDescent="0.3">
      <c r="B30" s="115" t="s">
        <v>21</v>
      </c>
      <c r="C30" s="116"/>
      <c r="D30" s="23">
        <f>SUM(D24:D29)</f>
        <v>1626</v>
      </c>
      <c r="E30" s="23">
        <f t="shared" ref="E30" si="13">SUM(E24:E29)</f>
        <v>162.5</v>
      </c>
      <c r="F30" s="23">
        <f t="shared" ref="F30" si="14">SUM(F24:F29)</f>
        <v>1788.5</v>
      </c>
      <c r="G30" s="43">
        <f>SUM(G24:G29)</f>
        <v>6126</v>
      </c>
      <c r="H30" s="35">
        <f>SUM(H24:H29)</f>
        <v>264</v>
      </c>
      <c r="I30" s="42">
        <f>SUM(I24:I29)</f>
        <v>46.78</v>
      </c>
      <c r="J30" s="57">
        <f>SUM(J24:J29)</f>
        <v>2239.7799999999997</v>
      </c>
      <c r="K30" s="117"/>
      <c r="P30" t="s">
        <v>86</v>
      </c>
      <c r="Q30" s="62"/>
      <c r="R30" s="64">
        <f>G90</f>
        <v>8234.2200000000012</v>
      </c>
      <c r="S30" s="47">
        <f t="shared" si="11"/>
        <v>19.523658228928575</v>
      </c>
      <c r="T30">
        <f t="shared" si="12"/>
        <v>163.88158717362646</v>
      </c>
    </row>
    <row r="31" spans="2:22" ht="16.5" customHeight="1" thickBot="1" x14ac:dyDescent="0.3">
      <c r="B31" s="19" t="s">
        <v>32</v>
      </c>
      <c r="C31" s="29">
        <v>1</v>
      </c>
      <c r="D31" s="21">
        <f>D30*C31</f>
        <v>1626</v>
      </c>
      <c r="E31" s="50">
        <f>E30*C31</f>
        <v>162.5</v>
      </c>
      <c r="F31" s="22">
        <f>F30*C31</f>
        <v>1788.5</v>
      </c>
      <c r="G31" s="44">
        <f>G30*C31</f>
        <v>6126</v>
      </c>
      <c r="H31" s="44">
        <f>H30*C31</f>
        <v>264</v>
      </c>
      <c r="I31" s="22">
        <f>I30*C31</f>
        <v>46.78</v>
      </c>
      <c r="J31" s="58">
        <f>J30*C31</f>
        <v>2239.7799999999997</v>
      </c>
      <c r="K31" s="117"/>
      <c r="P31" t="s">
        <v>87</v>
      </c>
      <c r="Q31" s="62"/>
      <c r="R31" s="64">
        <f>G102</f>
        <v>6724.36</v>
      </c>
      <c r="S31" s="47">
        <f t="shared" si="11"/>
        <v>15.943721014046032</v>
      </c>
      <c r="T31">
        <f t="shared" si="12"/>
        <v>133.83159419190238</v>
      </c>
    </row>
    <row r="32" spans="2:22" ht="12" customHeight="1" x14ac:dyDescent="0.25">
      <c r="Q32" s="62"/>
      <c r="R32" s="1">
        <f>SUM(R26:R31)</f>
        <v>42175.600000000006</v>
      </c>
    </row>
    <row r="33" spans="2:22" ht="12" customHeight="1" x14ac:dyDescent="0.25">
      <c r="Q33" s="62"/>
    </row>
    <row r="34" spans="2:22" ht="12" customHeight="1" x14ac:dyDescent="0.25">
      <c r="Q34" s="62"/>
    </row>
    <row r="35" spans="2:22" ht="12" customHeight="1" x14ac:dyDescent="0.25">
      <c r="Q35" s="62"/>
    </row>
    <row r="36" spans="2:22" ht="12" customHeight="1" thickBot="1" x14ac:dyDescent="0.3">
      <c r="Q36" s="62"/>
    </row>
    <row r="37" spans="2:22" ht="30.75" customHeight="1" x14ac:dyDescent="0.25">
      <c r="B37" s="106" t="s">
        <v>54</v>
      </c>
      <c r="C37" s="107"/>
      <c r="D37" s="108" t="s">
        <v>36</v>
      </c>
      <c r="E37" s="109"/>
      <c r="F37" s="110"/>
      <c r="G37" s="55" t="s">
        <v>2</v>
      </c>
      <c r="H37" s="111" t="s">
        <v>19</v>
      </c>
      <c r="I37" s="112"/>
      <c r="J37" s="56" t="s">
        <v>2</v>
      </c>
      <c r="K37" s="113" t="s">
        <v>39</v>
      </c>
      <c r="P37" s="47"/>
      <c r="Q37" s="62"/>
      <c r="R37" s="47"/>
      <c r="S37" s="47"/>
      <c r="T37" s="47"/>
    </row>
    <row r="38" spans="2:22" ht="15.75" thickBot="1" x14ac:dyDescent="0.3">
      <c r="B38" s="20" t="s">
        <v>8</v>
      </c>
      <c r="C38" s="45" t="s">
        <v>10</v>
      </c>
      <c r="D38" s="54" t="s">
        <v>37</v>
      </c>
      <c r="E38" s="30" t="s">
        <v>38</v>
      </c>
      <c r="F38" s="31" t="s">
        <v>12</v>
      </c>
      <c r="G38" s="49" t="s">
        <v>18</v>
      </c>
      <c r="H38" s="48" t="s">
        <v>40</v>
      </c>
      <c r="I38" s="31" t="s">
        <v>20</v>
      </c>
      <c r="J38" s="49" t="s">
        <v>16</v>
      </c>
      <c r="K38" s="114"/>
      <c r="O38">
        <v>6424.73</v>
      </c>
      <c r="P38" s="62">
        <f>O38-G45</f>
        <v>763.42999999999938</v>
      </c>
      <c r="Q38" s="62">
        <f t="shared" ref="Q38:Q65" si="15">P38*5</f>
        <v>3817.1499999999969</v>
      </c>
      <c r="R38" s="47">
        <f>G39/$G$45%</f>
        <v>17.186865207637823</v>
      </c>
      <c r="S38" s="47">
        <f>$P$38*R38/100</f>
        <v>131.20968505466931</v>
      </c>
      <c r="T38" s="47"/>
      <c r="U38">
        <f>T27</f>
        <v>112.67403949202856</v>
      </c>
      <c r="V38">
        <f>R38*$U$38/100</f>
        <v>19.365135291495555</v>
      </c>
    </row>
    <row r="39" spans="2:22" ht="15.75" thickBot="1" x14ac:dyDescent="0.3">
      <c r="B39" s="33" t="s">
        <v>44</v>
      </c>
      <c r="C39" s="46" t="s">
        <v>43</v>
      </c>
      <c r="D39" s="35">
        <f>D13</f>
        <v>821</v>
      </c>
      <c r="E39" s="51">
        <f>E13</f>
        <v>77.5</v>
      </c>
      <c r="F39" s="34">
        <f>D39+E39</f>
        <v>898.5</v>
      </c>
      <c r="G39" s="52">
        <f>G13</f>
        <v>973</v>
      </c>
      <c r="H39" s="35">
        <f>S38</f>
        <v>131.20968505466931</v>
      </c>
      <c r="I39" s="34">
        <f t="shared" ref="I39:I44" si="16">V38</f>
        <v>19.365135291495555</v>
      </c>
      <c r="J39" s="36">
        <f>G39+H39+I39</f>
        <v>1123.5748203461649</v>
      </c>
      <c r="K39" s="53">
        <f>L39</f>
        <v>0</v>
      </c>
      <c r="L39" s="28"/>
      <c r="M39" s="28"/>
      <c r="Q39" s="62"/>
      <c r="R39" s="47">
        <f t="shared" ref="R39:R43" si="17">G40/$G$45%</f>
        <v>17.186865207637823</v>
      </c>
      <c r="S39" s="47">
        <f t="shared" ref="S39:S43" si="18">$P$38*R39/100</f>
        <v>131.20968505466931</v>
      </c>
      <c r="V39">
        <f t="shared" ref="V39:V43" si="19">R39*$U$38/100</f>
        <v>19.365135291495555</v>
      </c>
    </row>
    <row r="40" spans="2:22" ht="15.75" thickBot="1" x14ac:dyDescent="0.3">
      <c r="B40" s="33" t="s">
        <v>44</v>
      </c>
      <c r="C40" s="46" t="s">
        <v>45</v>
      </c>
      <c r="D40" s="35">
        <f t="shared" ref="D40:E40" si="20">D14</f>
        <v>821</v>
      </c>
      <c r="E40" s="51">
        <f t="shared" si="20"/>
        <v>77.5</v>
      </c>
      <c r="F40" s="34">
        <f t="shared" ref="F40:F42" si="21">D40+E40</f>
        <v>898.5</v>
      </c>
      <c r="G40" s="52">
        <f>G14</f>
        <v>973</v>
      </c>
      <c r="H40" s="35">
        <f t="shared" ref="H40:H44" si="22">S39</f>
        <v>131.20968505466931</v>
      </c>
      <c r="I40" s="34">
        <f t="shared" si="16"/>
        <v>19.365135291495555</v>
      </c>
      <c r="J40" s="36">
        <f t="shared" ref="J40:J44" si="23">G40+H40+I40</f>
        <v>1123.5748203461649</v>
      </c>
      <c r="K40" s="53">
        <f t="shared" ref="K40:K44" si="24">L40</f>
        <v>0</v>
      </c>
      <c r="L40" s="28"/>
      <c r="M40" s="28"/>
      <c r="Q40" s="62"/>
      <c r="R40" s="47">
        <f t="shared" si="17"/>
        <v>17.186865207637823</v>
      </c>
      <c r="S40" s="47">
        <f t="shared" si="18"/>
        <v>131.20968505466931</v>
      </c>
      <c r="V40">
        <f t="shared" si="19"/>
        <v>19.365135291495555</v>
      </c>
    </row>
    <row r="41" spans="2:22" ht="15.75" thickBot="1" x14ac:dyDescent="0.3">
      <c r="B41" s="33" t="s">
        <v>44</v>
      </c>
      <c r="C41" s="46" t="s">
        <v>46</v>
      </c>
      <c r="D41" s="35">
        <f>D15</f>
        <v>821</v>
      </c>
      <c r="E41" s="51">
        <f>E15</f>
        <v>77.5</v>
      </c>
      <c r="F41" s="34">
        <f t="shared" si="21"/>
        <v>898.5</v>
      </c>
      <c r="G41" s="52">
        <f>G15</f>
        <v>973</v>
      </c>
      <c r="H41" s="35">
        <f t="shared" si="22"/>
        <v>131.20968505466931</v>
      </c>
      <c r="I41" s="34">
        <f t="shared" si="16"/>
        <v>19.365135291495555</v>
      </c>
      <c r="J41" s="36">
        <f t="shared" si="23"/>
        <v>1123.5748203461649</v>
      </c>
      <c r="K41" s="53">
        <f t="shared" si="24"/>
        <v>0</v>
      </c>
      <c r="L41" s="28"/>
      <c r="M41" s="28"/>
      <c r="Q41" s="62"/>
      <c r="R41" s="47">
        <f t="shared" si="17"/>
        <v>17.186865207637823</v>
      </c>
      <c r="S41" s="47">
        <f t="shared" si="18"/>
        <v>131.20968505466931</v>
      </c>
      <c r="V41">
        <f t="shared" si="19"/>
        <v>19.365135291495555</v>
      </c>
    </row>
    <row r="42" spans="2:22" ht="15.75" thickBot="1" x14ac:dyDescent="0.3">
      <c r="B42" s="33" t="s">
        <v>65</v>
      </c>
      <c r="C42" s="46" t="s">
        <v>47</v>
      </c>
      <c r="D42" s="35">
        <v>821</v>
      </c>
      <c r="E42" s="51">
        <v>85</v>
      </c>
      <c r="F42" s="34">
        <f t="shared" si="21"/>
        <v>906</v>
      </c>
      <c r="G42" s="52">
        <v>973</v>
      </c>
      <c r="H42" s="35">
        <f t="shared" si="22"/>
        <v>131.20968505466931</v>
      </c>
      <c r="I42" s="34">
        <f t="shared" si="16"/>
        <v>19.365135291495555</v>
      </c>
      <c r="J42" s="36">
        <f t="shared" si="23"/>
        <v>1123.5748203461649</v>
      </c>
      <c r="K42" s="53">
        <f t="shared" si="24"/>
        <v>0</v>
      </c>
      <c r="L42" s="28"/>
      <c r="M42" s="28"/>
      <c r="Q42" s="62"/>
      <c r="R42" s="47">
        <f t="shared" si="17"/>
        <v>14.065673961810891</v>
      </c>
      <c r="S42" s="47">
        <f t="shared" si="18"/>
        <v>107.3815747266528</v>
      </c>
      <c r="V42">
        <f t="shared" si="19"/>
        <v>15.848363034550779</v>
      </c>
    </row>
    <row r="43" spans="2:22" ht="15.75" thickBot="1" x14ac:dyDescent="0.3">
      <c r="B43" s="33" t="s">
        <v>50</v>
      </c>
      <c r="C43" s="46" t="s">
        <v>48</v>
      </c>
      <c r="D43" s="35">
        <f>D17</f>
        <v>661.74</v>
      </c>
      <c r="E43" s="35">
        <f>E17</f>
        <v>72.48</v>
      </c>
      <c r="F43" s="35">
        <f>F17</f>
        <v>734.22</v>
      </c>
      <c r="G43" s="52">
        <f>G17</f>
        <v>796.3</v>
      </c>
      <c r="H43" s="35">
        <f t="shared" si="22"/>
        <v>107.3815747266528</v>
      </c>
      <c r="I43" s="34">
        <f t="shared" si="16"/>
        <v>15.848363034550779</v>
      </c>
      <c r="J43" s="36">
        <f t="shared" si="23"/>
        <v>919.52993776120354</v>
      </c>
      <c r="K43" s="53">
        <f t="shared" si="24"/>
        <v>0</v>
      </c>
      <c r="L43" s="28"/>
      <c r="M43" s="28"/>
      <c r="Q43" s="62"/>
      <c r="R43" s="47">
        <f t="shared" si="17"/>
        <v>17.186865207637823</v>
      </c>
      <c r="S43" s="47">
        <f t="shared" si="18"/>
        <v>131.20968505466931</v>
      </c>
      <c r="V43">
        <f t="shared" si="19"/>
        <v>19.365135291495555</v>
      </c>
    </row>
    <row r="44" spans="2:22" ht="15.75" thickBot="1" x14ac:dyDescent="0.3">
      <c r="B44" s="33" t="s">
        <v>65</v>
      </c>
      <c r="C44" s="46" t="s">
        <v>49</v>
      </c>
      <c r="D44" s="35">
        <f>D42</f>
        <v>821</v>
      </c>
      <c r="E44" s="51">
        <f>E42</f>
        <v>85</v>
      </c>
      <c r="F44" s="35">
        <f>F18</f>
        <v>890</v>
      </c>
      <c r="G44" s="52">
        <f>G42</f>
        <v>973</v>
      </c>
      <c r="H44" s="35">
        <f t="shared" si="22"/>
        <v>131.20968505466931</v>
      </c>
      <c r="I44" s="34">
        <f t="shared" si="16"/>
        <v>19.365135291495555</v>
      </c>
      <c r="J44" s="36">
        <f t="shared" si="23"/>
        <v>1123.5748203461649</v>
      </c>
      <c r="K44" s="59">
        <f t="shared" si="24"/>
        <v>0</v>
      </c>
      <c r="L44" s="28"/>
      <c r="M44" s="28"/>
      <c r="Q44" s="62"/>
      <c r="R44" s="47"/>
    </row>
    <row r="45" spans="2:22" ht="15.75" thickBot="1" x14ac:dyDescent="0.3">
      <c r="B45" s="115" t="s">
        <v>21</v>
      </c>
      <c r="C45" s="116"/>
      <c r="D45" s="23">
        <f>SUM(D39:D44)</f>
        <v>4766.74</v>
      </c>
      <c r="E45" s="23">
        <f t="shared" ref="E45:F45" si="25">SUM(E39:E44)</f>
        <v>474.98</v>
      </c>
      <c r="F45" s="23">
        <f t="shared" si="25"/>
        <v>5225.72</v>
      </c>
      <c r="G45" s="43">
        <f>SUM(G39:G44)</f>
        <v>5661.3</v>
      </c>
      <c r="H45" s="41">
        <f>SUM(H39:H44)</f>
        <v>763.42999999999938</v>
      </c>
      <c r="I45" s="41">
        <f>SUM(I39:I44)</f>
        <v>112.67403949202856</v>
      </c>
      <c r="J45" s="57">
        <f>SUM(J39:J44)</f>
        <v>6537.4040394920285</v>
      </c>
      <c r="K45" s="117"/>
      <c r="Q45" s="62"/>
      <c r="R45" s="47"/>
    </row>
    <row r="46" spans="2:22" ht="15.75" thickBot="1" x14ac:dyDescent="0.3">
      <c r="B46" s="19" t="s">
        <v>32</v>
      </c>
      <c r="C46" s="29">
        <v>5</v>
      </c>
      <c r="D46" s="21">
        <f>D45*C46</f>
        <v>23833.699999999997</v>
      </c>
      <c r="E46" s="50">
        <f>E45*C46</f>
        <v>2374.9</v>
      </c>
      <c r="F46" s="22">
        <f>F45*C46</f>
        <v>26128.600000000002</v>
      </c>
      <c r="G46" s="44">
        <f>G45*C46</f>
        <v>28306.5</v>
      </c>
      <c r="H46" s="21">
        <f>H45*C46</f>
        <v>3817.1499999999969</v>
      </c>
      <c r="I46" s="41">
        <f>I45*C46</f>
        <v>563.37019746014278</v>
      </c>
      <c r="J46" s="58">
        <f>J45*C46</f>
        <v>32687.020197460144</v>
      </c>
      <c r="K46" s="117"/>
      <c r="Q46" s="62"/>
    </row>
    <row r="47" spans="2:22" ht="12" customHeight="1" x14ac:dyDescent="0.25">
      <c r="I47" s="1"/>
      <c r="Q47" s="62"/>
    </row>
    <row r="48" spans="2:22" ht="12" customHeight="1" thickBot="1" x14ac:dyDescent="0.3">
      <c r="Q48" s="62"/>
    </row>
    <row r="49" spans="2:22" ht="30.75" customHeight="1" x14ac:dyDescent="0.25">
      <c r="B49" s="106" t="s">
        <v>55</v>
      </c>
      <c r="C49" s="107"/>
      <c r="D49" s="108" t="s">
        <v>36</v>
      </c>
      <c r="E49" s="109"/>
      <c r="F49" s="110"/>
      <c r="G49" s="55" t="s">
        <v>2</v>
      </c>
      <c r="H49" s="111" t="s">
        <v>19</v>
      </c>
      <c r="I49" s="112"/>
      <c r="J49" s="56" t="s">
        <v>2</v>
      </c>
      <c r="K49" s="113" t="s">
        <v>39</v>
      </c>
      <c r="P49" s="47"/>
      <c r="Q49" s="62"/>
      <c r="R49" s="47"/>
      <c r="S49" s="47"/>
      <c r="T49" s="47"/>
    </row>
    <row r="50" spans="2:22" ht="15.75" thickBot="1" x14ac:dyDescent="0.3">
      <c r="B50" s="20" t="s">
        <v>8</v>
      </c>
      <c r="C50" s="45" t="s">
        <v>10</v>
      </c>
      <c r="D50" s="54" t="s">
        <v>37</v>
      </c>
      <c r="E50" s="30" t="s">
        <v>38</v>
      </c>
      <c r="F50" s="31" t="s">
        <v>12</v>
      </c>
      <c r="G50" s="49" t="s">
        <v>18</v>
      </c>
      <c r="H50" s="48" t="s">
        <v>40</v>
      </c>
      <c r="I50" s="31" t="s">
        <v>20</v>
      </c>
      <c r="J50" s="49" t="s">
        <v>16</v>
      </c>
      <c r="K50" s="114"/>
      <c r="P50" s="47"/>
      <c r="Q50" s="62"/>
      <c r="R50" s="47"/>
      <c r="S50" s="47"/>
      <c r="T50" s="47"/>
    </row>
    <row r="51" spans="2:22" ht="15.75" thickBot="1" x14ac:dyDescent="0.3">
      <c r="B51" s="33" t="s">
        <v>66</v>
      </c>
      <c r="C51" s="46" t="s">
        <v>43</v>
      </c>
      <c r="D51" s="35">
        <v>642.47</v>
      </c>
      <c r="E51" s="51">
        <v>77.42</v>
      </c>
      <c r="F51" s="34">
        <f>D51+E51</f>
        <v>719.89</v>
      </c>
      <c r="G51" s="52">
        <v>841.35</v>
      </c>
      <c r="H51" s="35">
        <f>S51</f>
        <v>119.84925733653863</v>
      </c>
      <c r="I51" s="34">
        <f t="shared" ref="I51:I58" si="26">V51</f>
        <v>16.74497078879731</v>
      </c>
      <c r="J51" s="36">
        <f>G51+H51+I51</f>
        <v>977.94422812533594</v>
      </c>
      <c r="K51" s="53">
        <f>L51</f>
        <v>0</v>
      </c>
      <c r="L51" s="28"/>
      <c r="M51" s="28"/>
      <c r="O51">
        <v>7513.12</v>
      </c>
      <c r="P51" s="1">
        <f>O51-G59</f>
        <v>936.78999999999905</v>
      </c>
      <c r="Q51" s="62">
        <f t="shared" si="15"/>
        <v>4683.9499999999953</v>
      </c>
      <c r="R51">
        <f t="shared" ref="R51:R58" si="27">G51/$G$59%</f>
        <v>12.7936098097267</v>
      </c>
      <c r="S51">
        <f>$P$51*R51/100</f>
        <v>119.84925733653863</v>
      </c>
      <c r="U51">
        <f>T28</f>
        <v>130.88542669221064</v>
      </c>
      <c r="V51">
        <f t="shared" ref="V51:V58" si="28">R51*$U$51/100</f>
        <v>16.74497078879731</v>
      </c>
    </row>
    <row r="52" spans="2:22" ht="15.75" thickBot="1" x14ac:dyDescent="0.3">
      <c r="B52" s="33" t="s">
        <v>67</v>
      </c>
      <c r="C52" s="46" t="s">
        <v>45</v>
      </c>
      <c r="D52" s="35">
        <v>654.20000000000005</v>
      </c>
      <c r="E52" s="51">
        <v>122.76</v>
      </c>
      <c r="F52" s="34">
        <f>D52+E52</f>
        <v>776.96</v>
      </c>
      <c r="G52" s="52">
        <v>836.28</v>
      </c>
      <c r="H52" s="35">
        <f t="shared" ref="H52:H58" si="29">S52</f>
        <v>119.12704216485471</v>
      </c>
      <c r="I52" s="34">
        <f t="shared" si="26"/>
        <v>16.644065099251694</v>
      </c>
      <c r="J52" s="36">
        <f t="shared" ref="J52:J56" si="30">G52+H52+I52</f>
        <v>972.05110726410646</v>
      </c>
      <c r="K52" s="53">
        <f t="shared" ref="K52:K58" si="31">L52</f>
        <v>0</v>
      </c>
      <c r="L52" s="28"/>
      <c r="M52" s="28"/>
      <c r="Q52" s="62"/>
      <c r="R52">
        <f t="shared" si="27"/>
        <v>12.71651513838265</v>
      </c>
      <c r="S52">
        <f t="shared" ref="S52:S58" si="32">$P$51*R52/100</f>
        <v>119.12704216485471</v>
      </c>
      <c r="V52">
        <f t="shared" si="28"/>
        <v>16.644065099251694</v>
      </c>
    </row>
    <row r="53" spans="2:22" ht="15.75" thickBot="1" x14ac:dyDescent="0.3">
      <c r="B53" s="33" t="s">
        <v>66</v>
      </c>
      <c r="C53" s="46" t="s">
        <v>46</v>
      </c>
      <c r="D53" s="35">
        <f>D51</f>
        <v>642.47</v>
      </c>
      <c r="E53" s="35">
        <f t="shared" ref="E53:F53" si="33">E51</f>
        <v>77.42</v>
      </c>
      <c r="F53" s="35">
        <f t="shared" si="33"/>
        <v>719.89</v>
      </c>
      <c r="G53" s="52">
        <f>G51</f>
        <v>841.35</v>
      </c>
      <c r="H53" s="35">
        <f t="shared" si="29"/>
        <v>119.84925733653863</v>
      </c>
      <c r="I53" s="34">
        <f t="shared" si="26"/>
        <v>16.74497078879731</v>
      </c>
      <c r="J53" s="36">
        <f t="shared" si="30"/>
        <v>977.94422812533594</v>
      </c>
      <c r="K53" s="53">
        <f t="shared" si="31"/>
        <v>0</v>
      </c>
      <c r="L53" s="28"/>
      <c r="M53" s="28"/>
      <c r="Q53" s="62"/>
      <c r="R53">
        <f t="shared" si="27"/>
        <v>12.7936098097267</v>
      </c>
      <c r="S53">
        <f t="shared" si="32"/>
        <v>119.84925733653863</v>
      </c>
      <c r="V53">
        <f t="shared" si="28"/>
        <v>16.74497078879731</v>
      </c>
    </row>
    <row r="54" spans="2:22" ht="15.75" thickBot="1" x14ac:dyDescent="0.3">
      <c r="B54" s="33" t="s">
        <v>67</v>
      </c>
      <c r="C54" s="46" t="s">
        <v>47</v>
      </c>
      <c r="D54" s="35">
        <f>D52</f>
        <v>654.20000000000005</v>
      </c>
      <c r="E54" s="35">
        <f t="shared" ref="E54:F55" si="34">E52</f>
        <v>122.76</v>
      </c>
      <c r="F54" s="35">
        <f t="shared" si="34"/>
        <v>776.96</v>
      </c>
      <c r="G54" s="52">
        <f>G52</f>
        <v>836.28</v>
      </c>
      <c r="H54" s="35">
        <f t="shared" si="29"/>
        <v>119.12704216485471</v>
      </c>
      <c r="I54" s="34">
        <f t="shared" si="26"/>
        <v>16.644065099251694</v>
      </c>
      <c r="J54" s="36">
        <f t="shared" si="30"/>
        <v>972.05110726410646</v>
      </c>
      <c r="K54" s="53">
        <f t="shared" si="31"/>
        <v>0</v>
      </c>
      <c r="L54" s="28"/>
      <c r="M54" s="28"/>
      <c r="Q54" s="62"/>
      <c r="R54">
        <f t="shared" si="27"/>
        <v>12.71651513838265</v>
      </c>
      <c r="S54">
        <f t="shared" si="32"/>
        <v>119.12704216485471</v>
      </c>
      <c r="V54">
        <f t="shared" si="28"/>
        <v>16.644065099251694</v>
      </c>
    </row>
    <row r="55" spans="2:22" ht="15.75" thickBot="1" x14ac:dyDescent="0.3">
      <c r="B55" s="33" t="s">
        <v>68</v>
      </c>
      <c r="C55" s="46" t="s">
        <v>48</v>
      </c>
      <c r="D55" s="35">
        <v>636</v>
      </c>
      <c r="E55" s="51">
        <v>71.87</v>
      </c>
      <c r="F55" s="35">
        <f t="shared" si="34"/>
        <v>719.89</v>
      </c>
      <c r="G55" s="52">
        <v>771.72</v>
      </c>
      <c r="H55" s="35">
        <f t="shared" si="29"/>
        <v>109.93055074790942</v>
      </c>
      <c r="I55" s="34">
        <f t="shared" si="26"/>
        <v>15.359159514031806</v>
      </c>
      <c r="J55" s="36">
        <f t="shared" si="30"/>
        <v>897.00971026194122</v>
      </c>
      <c r="K55" s="53">
        <f t="shared" si="31"/>
        <v>0</v>
      </c>
      <c r="L55" s="28"/>
      <c r="M55" s="28"/>
      <c r="Q55" s="62"/>
      <c r="R55">
        <f t="shared" si="27"/>
        <v>11.734812577835964</v>
      </c>
      <c r="S55">
        <f t="shared" si="32"/>
        <v>109.93055074790942</v>
      </c>
      <c r="V55">
        <f t="shared" si="28"/>
        <v>15.359159514031806</v>
      </c>
    </row>
    <row r="56" spans="2:22" ht="15.75" thickBot="1" x14ac:dyDescent="0.3">
      <c r="B56" s="33" t="s">
        <v>68</v>
      </c>
      <c r="C56" s="46" t="s">
        <v>49</v>
      </c>
      <c r="D56" s="35">
        <f>D55</f>
        <v>636</v>
      </c>
      <c r="E56" s="35">
        <f t="shared" ref="E56:F56" si="35">E55</f>
        <v>71.87</v>
      </c>
      <c r="F56" s="35">
        <f t="shared" si="35"/>
        <v>719.89</v>
      </c>
      <c r="G56" s="52">
        <f>G55</f>
        <v>771.72</v>
      </c>
      <c r="H56" s="35">
        <f t="shared" si="29"/>
        <v>109.93055074790942</v>
      </c>
      <c r="I56" s="34">
        <f t="shared" si="26"/>
        <v>15.359159514031806</v>
      </c>
      <c r="J56" s="36">
        <f t="shared" si="30"/>
        <v>897.00971026194122</v>
      </c>
      <c r="K56" s="59">
        <f t="shared" si="31"/>
        <v>0</v>
      </c>
      <c r="L56" s="28"/>
      <c r="M56" s="28"/>
      <c r="Q56" s="62"/>
      <c r="R56">
        <f t="shared" si="27"/>
        <v>11.734812577835964</v>
      </c>
      <c r="S56">
        <f t="shared" si="32"/>
        <v>109.93055074790942</v>
      </c>
      <c r="V56">
        <f t="shared" si="28"/>
        <v>15.359159514031806</v>
      </c>
    </row>
    <row r="57" spans="2:22" ht="15.75" thickBot="1" x14ac:dyDescent="0.3">
      <c r="B57" s="33" t="s">
        <v>67</v>
      </c>
      <c r="C57" s="46" t="s">
        <v>56</v>
      </c>
      <c r="D57" s="35">
        <f>D53</f>
        <v>642.47</v>
      </c>
      <c r="E57" s="35">
        <f t="shared" ref="E57:F57" si="36">E53</f>
        <v>77.42</v>
      </c>
      <c r="F57" s="35">
        <f t="shared" si="36"/>
        <v>719.89</v>
      </c>
      <c r="G57" s="52">
        <f>G53</f>
        <v>841.35</v>
      </c>
      <c r="H57" s="35">
        <f t="shared" si="29"/>
        <v>119.84925733653863</v>
      </c>
      <c r="I57" s="34">
        <f t="shared" si="26"/>
        <v>16.74497078879731</v>
      </c>
      <c r="J57" s="36">
        <f t="shared" ref="J57:J58" si="37">G57+H57+I57</f>
        <v>977.94422812533594</v>
      </c>
      <c r="K57" s="53">
        <f t="shared" si="31"/>
        <v>0</v>
      </c>
      <c r="L57" s="28"/>
      <c r="M57" s="28"/>
      <c r="Q57" s="62"/>
      <c r="R57">
        <f t="shared" si="27"/>
        <v>12.7936098097267</v>
      </c>
      <c r="S57">
        <f t="shared" si="32"/>
        <v>119.84925733653863</v>
      </c>
      <c r="V57">
        <f t="shared" si="28"/>
        <v>16.74497078879731</v>
      </c>
    </row>
    <row r="58" spans="2:22" ht="15.75" thickBot="1" x14ac:dyDescent="0.3">
      <c r="B58" s="33" t="s">
        <v>66</v>
      </c>
      <c r="C58" s="46" t="s">
        <v>57</v>
      </c>
      <c r="D58" s="35">
        <f>D52</f>
        <v>654.20000000000005</v>
      </c>
      <c r="E58" s="35">
        <f t="shared" ref="E58:F58" si="38">E52</f>
        <v>122.76</v>
      </c>
      <c r="F58" s="35">
        <f t="shared" si="38"/>
        <v>776.96</v>
      </c>
      <c r="G58" s="52">
        <f>G54</f>
        <v>836.28</v>
      </c>
      <c r="H58" s="35">
        <f t="shared" si="29"/>
        <v>119.12704216485471</v>
      </c>
      <c r="I58" s="34">
        <f t="shared" si="26"/>
        <v>16.644065099251694</v>
      </c>
      <c r="J58" s="36">
        <f t="shared" si="37"/>
        <v>972.05110726410646</v>
      </c>
      <c r="K58" s="59">
        <f t="shared" si="31"/>
        <v>0</v>
      </c>
      <c r="L58" s="28"/>
      <c r="M58" s="28"/>
      <c r="Q58" s="62"/>
      <c r="R58">
        <f t="shared" si="27"/>
        <v>12.71651513838265</v>
      </c>
      <c r="S58">
        <f t="shared" si="32"/>
        <v>119.12704216485471</v>
      </c>
      <c r="V58">
        <f t="shared" si="28"/>
        <v>16.644065099251694</v>
      </c>
    </row>
    <row r="59" spans="2:22" ht="15.75" thickBot="1" x14ac:dyDescent="0.3">
      <c r="B59" s="115" t="s">
        <v>21</v>
      </c>
      <c r="C59" s="116"/>
      <c r="D59" s="23">
        <f>SUM(D51:D58)</f>
        <v>5162.01</v>
      </c>
      <c r="E59" s="23">
        <f t="shared" ref="E59:F59" si="39">SUM(E51:E58)</f>
        <v>744.28</v>
      </c>
      <c r="F59" s="23">
        <f t="shared" si="39"/>
        <v>5930.33</v>
      </c>
      <c r="G59" s="43">
        <f>SUM(G51:G58)</f>
        <v>6576.3300000000008</v>
      </c>
      <c r="H59" s="44">
        <f>SUM(H51:H58)</f>
        <v>936.78999999999871</v>
      </c>
      <c r="I59" s="44">
        <f>SUM(I51:I58)</f>
        <v>130.88542669221061</v>
      </c>
      <c r="J59" s="57">
        <f>SUM(J51:J58)</f>
        <v>7644.0054266922098</v>
      </c>
      <c r="K59" s="117"/>
      <c r="Q59" s="62"/>
    </row>
    <row r="60" spans="2:22" ht="15.75" thickBot="1" x14ac:dyDescent="0.3">
      <c r="B60" s="19" t="s">
        <v>32</v>
      </c>
      <c r="C60" s="29">
        <v>5</v>
      </c>
      <c r="D60" s="21">
        <f>D59*C60</f>
        <v>25810.050000000003</v>
      </c>
      <c r="E60" s="50">
        <f>E59*C60</f>
        <v>3721.3999999999996</v>
      </c>
      <c r="F60" s="22">
        <f>F59*C60</f>
        <v>29651.65</v>
      </c>
      <c r="G60" s="44">
        <f>G59*C60</f>
        <v>32881.65</v>
      </c>
      <c r="H60" s="44">
        <f>H59*C60</f>
        <v>4683.9499999999935</v>
      </c>
      <c r="I60" s="44">
        <f>I59*C60</f>
        <v>654.42713346105302</v>
      </c>
      <c r="J60" s="58">
        <f>J59*C60</f>
        <v>38220.027133461052</v>
      </c>
      <c r="K60" s="117"/>
      <c r="Q60" s="62"/>
    </row>
    <row r="61" spans="2:22" ht="12" customHeight="1" x14ac:dyDescent="0.25">
      <c r="H61" s="1"/>
      <c r="Q61" s="62"/>
    </row>
    <row r="62" spans="2:22" ht="12" customHeight="1" thickBot="1" x14ac:dyDescent="0.3">
      <c r="Q62" s="62"/>
    </row>
    <row r="63" spans="2:22" ht="30.75" customHeight="1" x14ac:dyDescent="0.25">
      <c r="B63" s="106" t="s">
        <v>58</v>
      </c>
      <c r="C63" s="107"/>
      <c r="D63" s="108" t="s">
        <v>36</v>
      </c>
      <c r="E63" s="109"/>
      <c r="F63" s="110"/>
      <c r="G63" s="55" t="s">
        <v>2</v>
      </c>
      <c r="H63" s="111" t="s">
        <v>19</v>
      </c>
      <c r="I63" s="112"/>
      <c r="J63" s="56" t="s">
        <v>2</v>
      </c>
      <c r="K63" s="113" t="s">
        <v>39</v>
      </c>
      <c r="P63" s="47"/>
      <c r="Q63" s="62"/>
      <c r="R63" s="47"/>
      <c r="S63" s="47"/>
      <c r="T63" s="47"/>
    </row>
    <row r="64" spans="2:22" ht="15.75" thickBot="1" x14ac:dyDescent="0.3">
      <c r="B64" s="20" t="s">
        <v>8</v>
      </c>
      <c r="C64" s="45" t="s">
        <v>10</v>
      </c>
      <c r="D64" s="54" t="s">
        <v>37</v>
      </c>
      <c r="E64" s="30" t="s">
        <v>38</v>
      </c>
      <c r="F64" s="31" t="s">
        <v>12</v>
      </c>
      <c r="G64" s="49" t="s">
        <v>18</v>
      </c>
      <c r="H64" s="48" t="s">
        <v>40</v>
      </c>
      <c r="I64" s="31" t="s">
        <v>20</v>
      </c>
      <c r="J64" s="49" t="s">
        <v>16</v>
      </c>
      <c r="K64" s="114"/>
      <c r="P64" s="47"/>
      <c r="Q64" s="62"/>
      <c r="R64" s="47"/>
      <c r="S64" s="47"/>
      <c r="T64" s="47"/>
    </row>
    <row r="65" spans="2:22" ht="15.75" thickBot="1" x14ac:dyDescent="0.3">
      <c r="B65" s="33" t="s">
        <v>69</v>
      </c>
      <c r="C65" s="46" t="s">
        <v>43</v>
      </c>
      <c r="D65" s="35">
        <v>825.3</v>
      </c>
      <c r="E65" s="51">
        <v>80</v>
      </c>
      <c r="F65" s="34">
        <f>D65+E65</f>
        <v>905.3</v>
      </c>
      <c r="G65" s="52">
        <v>969</v>
      </c>
      <c r="H65" s="35">
        <f>S65</f>
        <v>156.13203396429256</v>
      </c>
      <c r="I65" s="34">
        <f>V65</f>
        <v>19.285525280019726</v>
      </c>
      <c r="J65" s="36">
        <f>G65+H65+I65</f>
        <v>1144.4175592443123</v>
      </c>
      <c r="K65" s="53">
        <f>L65</f>
        <v>0</v>
      </c>
      <c r="L65" s="28"/>
      <c r="M65" s="28"/>
      <c r="O65">
        <v>8619.15</v>
      </c>
      <c r="P65" s="1">
        <f>O65-G74</f>
        <v>1196.0600000000004</v>
      </c>
      <c r="Q65" s="62">
        <f t="shared" si="15"/>
        <v>5980.300000000002</v>
      </c>
      <c r="R65">
        <f t="shared" ref="R65:R73" si="40">G65/$G$74%</f>
        <v>13.053863013920081</v>
      </c>
      <c r="S65">
        <f>$P$65*R65/100</f>
        <v>156.13203396429256</v>
      </c>
      <c r="U65">
        <f>T29</f>
        <v>147.73807002152901</v>
      </c>
      <c r="V65">
        <f>$U$65*R65/100</f>
        <v>19.285525280019726</v>
      </c>
    </row>
    <row r="66" spans="2:22" ht="15.75" thickBot="1" x14ac:dyDescent="0.3">
      <c r="B66" s="33" t="s">
        <v>50</v>
      </c>
      <c r="C66" s="46" t="s">
        <v>45</v>
      </c>
      <c r="D66" s="35">
        <v>678.84</v>
      </c>
      <c r="E66" s="51">
        <v>71.2</v>
      </c>
      <c r="F66" s="34">
        <f t="shared" ref="F66:F73" si="41">D66+E66</f>
        <v>750.04000000000008</v>
      </c>
      <c r="G66" s="52">
        <v>819.27</v>
      </c>
      <c r="H66" s="35">
        <f t="shared" ref="H66:H73" si="42">S66</f>
        <v>132.00649274089366</v>
      </c>
      <c r="I66" s="34">
        <f t="shared" ref="I66:I73" si="43">V66</f>
        <v>16.305523525450734</v>
      </c>
      <c r="J66" s="36">
        <f t="shared" ref="J66:J72" si="44">G66+H66+I66</f>
        <v>967.58201626634445</v>
      </c>
      <c r="K66" s="53">
        <f t="shared" ref="K66:K73" si="45">L66</f>
        <v>0</v>
      </c>
      <c r="L66" s="28"/>
      <c r="M66" s="28"/>
      <c r="Q66" s="62"/>
      <c r="R66">
        <f t="shared" si="40"/>
        <v>11.036778484431686</v>
      </c>
      <c r="S66">
        <f t="shared" ref="S66:S73" si="46">$P$65*R66/100</f>
        <v>132.00649274089366</v>
      </c>
      <c r="V66">
        <f t="shared" ref="V66:V73" si="47">$U$65*R66/100</f>
        <v>16.305523525450734</v>
      </c>
    </row>
    <row r="67" spans="2:22" ht="15.75" thickBot="1" x14ac:dyDescent="0.3">
      <c r="B67" s="33" t="s">
        <v>50</v>
      </c>
      <c r="C67" s="46" t="s">
        <v>46</v>
      </c>
      <c r="D67" s="35">
        <f>D66</f>
        <v>678.84</v>
      </c>
      <c r="E67" s="35">
        <f t="shared" ref="E67" si="48">E66</f>
        <v>71.2</v>
      </c>
      <c r="F67" s="34">
        <f t="shared" si="41"/>
        <v>750.04000000000008</v>
      </c>
      <c r="G67" s="52">
        <f>G66</f>
        <v>819.27</v>
      </c>
      <c r="H67" s="35">
        <f t="shared" si="42"/>
        <v>132.00649274089366</v>
      </c>
      <c r="I67" s="34">
        <f t="shared" si="43"/>
        <v>16.305523525450734</v>
      </c>
      <c r="J67" s="36">
        <f t="shared" si="44"/>
        <v>967.58201626634445</v>
      </c>
      <c r="K67" s="53">
        <f t="shared" si="45"/>
        <v>0</v>
      </c>
      <c r="L67" s="28"/>
      <c r="M67" s="28"/>
      <c r="Q67" s="62"/>
      <c r="R67">
        <f t="shared" si="40"/>
        <v>11.036778484431686</v>
      </c>
      <c r="S67">
        <f t="shared" si="46"/>
        <v>132.00649274089366</v>
      </c>
      <c r="V67">
        <f t="shared" si="47"/>
        <v>16.305523525450734</v>
      </c>
    </row>
    <row r="68" spans="2:22" ht="15.75" thickBot="1" x14ac:dyDescent="0.3">
      <c r="B68" s="33" t="s">
        <v>50</v>
      </c>
      <c r="C68" s="46" t="s">
        <v>47</v>
      </c>
      <c r="D68" s="35">
        <v>636</v>
      </c>
      <c r="E68" s="51">
        <v>71.8</v>
      </c>
      <c r="F68" s="34">
        <f t="shared" si="41"/>
        <v>707.8</v>
      </c>
      <c r="G68" s="52">
        <v>793.24</v>
      </c>
      <c r="H68" s="35">
        <f t="shared" si="42"/>
        <v>127.81235771087249</v>
      </c>
      <c r="I68" s="34">
        <f t="shared" si="43"/>
        <v>15.787461375771775</v>
      </c>
      <c r="J68" s="36">
        <f t="shared" si="44"/>
        <v>936.83981908664418</v>
      </c>
      <c r="K68" s="53">
        <f t="shared" si="45"/>
        <v>0</v>
      </c>
      <c r="L68" s="28"/>
      <c r="M68" s="28"/>
      <c r="Q68" s="62"/>
      <c r="R68">
        <f t="shared" si="40"/>
        <v>10.68611588974403</v>
      </c>
      <c r="S68">
        <f t="shared" si="46"/>
        <v>127.81235771087249</v>
      </c>
      <c r="V68">
        <f t="shared" si="47"/>
        <v>15.787461375771775</v>
      </c>
    </row>
    <row r="69" spans="2:22" ht="15.75" thickBot="1" x14ac:dyDescent="0.3">
      <c r="B69" s="33" t="s">
        <v>50</v>
      </c>
      <c r="C69" s="46" t="s">
        <v>48</v>
      </c>
      <c r="D69" s="35">
        <v>690</v>
      </c>
      <c r="E69" s="51">
        <v>71.8</v>
      </c>
      <c r="F69" s="34">
        <f t="shared" si="41"/>
        <v>761.8</v>
      </c>
      <c r="G69" s="52">
        <v>817.11</v>
      </c>
      <c r="H69" s="35">
        <f t="shared" si="42"/>
        <v>131.65845848561725</v>
      </c>
      <c r="I69" s="34">
        <f t="shared" si="43"/>
        <v>16.262534119253786</v>
      </c>
      <c r="J69" s="36">
        <f t="shared" si="44"/>
        <v>965.03099260487102</v>
      </c>
      <c r="K69" s="53">
        <f t="shared" si="45"/>
        <v>0</v>
      </c>
      <c r="L69" s="28"/>
      <c r="M69" s="28"/>
      <c r="Q69" s="62"/>
      <c r="R69">
        <f t="shared" si="40"/>
        <v>11.007680090097253</v>
      </c>
      <c r="S69">
        <f t="shared" si="46"/>
        <v>131.65845848561725</v>
      </c>
      <c r="V69">
        <f t="shared" si="47"/>
        <v>16.262534119253786</v>
      </c>
    </row>
    <row r="70" spans="2:22" ht="15.75" thickBot="1" x14ac:dyDescent="0.3">
      <c r="B70" s="33" t="s">
        <v>50</v>
      </c>
      <c r="C70" s="46" t="s">
        <v>49</v>
      </c>
      <c r="D70" s="35">
        <v>651</v>
      </c>
      <c r="E70" s="51">
        <v>125.9</v>
      </c>
      <c r="F70" s="34">
        <f t="shared" si="41"/>
        <v>776.9</v>
      </c>
      <c r="G70" s="52">
        <v>847</v>
      </c>
      <c r="H70" s="35">
        <f t="shared" si="42"/>
        <v>136.47454361997504</v>
      </c>
      <c r="I70" s="34">
        <f t="shared" si="43"/>
        <v>16.857419930006923</v>
      </c>
      <c r="J70" s="36">
        <f t="shared" si="44"/>
        <v>1000.331963549982</v>
      </c>
      <c r="K70" s="59">
        <f t="shared" si="45"/>
        <v>0</v>
      </c>
      <c r="L70" s="28"/>
      <c r="M70" s="28"/>
      <c r="Q70" s="62"/>
      <c r="R70">
        <f t="shared" si="40"/>
        <v>11.410342593178854</v>
      </c>
      <c r="S70">
        <f t="shared" si="46"/>
        <v>136.47454361997504</v>
      </c>
      <c r="V70">
        <f t="shared" si="47"/>
        <v>16.857419930006923</v>
      </c>
    </row>
    <row r="71" spans="2:22" ht="15.75" thickBot="1" x14ac:dyDescent="0.3">
      <c r="B71" s="33" t="s">
        <v>50</v>
      </c>
      <c r="C71" s="46" t="s">
        <v>56</v>
      </c>
      <c r="D71" s="35">
        <v>637.41999999999996</v>
      </c>
      <c r="E71" s="51">
        <v>69</v>
      </c>
      <c r="F71" s="34">
        <f t="shared" si="41"/>
        <v>706.42</v>
      </c>
      <c r="G71" s="52">
        <v>771.72</v>
      </c>
      <c r="H71" s="35">
        <f t="shared" si="42"/>
        <v>124.34490531571089</v>
      </c>
      <c r="I71" s="34">
        <f t="shared" si="43"/>
        <v>15.359159514031809</v>
      </c>
      <c r="J71" s="36">
        <f t="shared" si="44"/>
        <v>911.42406482974275</v>
      </c>
      <c r="K71" s="53">
        <f t="shared" si="45"/>
        <v>0</v>
      </c>
      <c r="L71" s="28"/>
      <c r="M71" s="28"/>
      <c r="Q71" s="62"/>
      <c r="R71">
        <f t="shared" si="40"/>
        <v>10.396209664708364</v>
      </c>
      <c r="S71">
        <f t="shared" si="46"/>
        <v>124.34490531571089</v>
      </c>
      <c r="V71">
        <f t="shared" si="47"/>
        <v>15.359159514031809</v>
      </c>
    </row>
    <row r="72" spans="2:22" ht="15.75" thickBot="1" x14ac:dyDescent="0.3">
      <c r="B72" s="33" t="s">
        <v>50</v>
      </c>
      <c r="C72" s="46" t="s">
        <v>57</v>
      </c>
      <c r="D72" s="35">
        <v>654.20000000000005</v>
      </c>
      <c r="E72" s="51">
        <v>69</v>
      </c>
      <c r="F72" s="34">
        <f t="shared" si="41"/>
        <v>723.2</v>
      </c>
      <c r="G72" s="52">
        <v>793.24</v>
      </c>
      <c r="H72" s="35">
        <f t="shared" si="42"/>
        <v>127.81235771087249</v>
      </c>
      <c r="I72" s="34">
        <f t="shared" si="43"/>
        <v>15.787461375771775</v>
      </c>
      <c r="J72" s="36">
        <f t="shared" si="44"/>
        <v>936.83981908664418</v>
      </c>
      <c r="K72" s="59">
        <f t="shared" si="45"/>
        <v>0</v>
      </c>
      <c r="L72" s="28"/>
      <c r="M72" s="28"/>
      <c r="Q72" s="62"/>
      <c r="R72">
        <f t="shared" si="40"/>
        <v>10.68611588974403</v>
      </c>
      <c r="S72">
        <f t="shared" si="46"/>
        <v>127.81235771087249</v>
      </c>
      <c r="V72">
        <f t="shared" si="47"/>
        <v>15.787461375771775</v>
      </c>
    </row>
    <row r="73" spans="2:22" ht="15.75" thickBot="1" x14ac:dyDescent="0.3">
      <c r="B73" s="33" t="s">
        <v>50</v>
      </c>
      <c r="C73" s="46" t="s">
        <v>59</v>
      </c>
      <c r="D73" s="35">
        <f>D72</f>
        <v>654.20000000000005</v>
      </c>
      <c r="E73" s="35">
        <f>E72</f>
        <v>69</v>
      </c>
      <c r="F73" s="34">
        <f t="shared" si="41"/>
        <v>723.2</v>
      </c>
      <c r="G73" s="52">
        <f>G72</f>
        <v>793.24</v>
      </c>
      <c r="H73" s="35">
        <f t="shared" si="42"/>
        <v>127.81235771087249</v>
      </c>
      <c r="I73" s="34">
        <f t="shared" si="43"/>
        <v>15.787461375771775</v>
      </c>
      <c r="J73" s="36">
        <f t="shared" ref="J73" si="49">G73+H73+I73</f>
        <v>936.83981908664418</v>
      </c>
      <c r="K73" s="59">
        <f t="shared" si="45"/>
        <v>0</v>
      </c>
      <c r="L73" s="28"/>
      <c r="M73" s="28"/>
      <c r="Q73" s="62"/>
      <c r="R73">
        <f t="shared" si="40"/>
        <v>10.68611588974403</v>
      </c>
      <c r="S73">
        <f t="shared" si="46"/>
        <v>127.81235771087249</v>
      </c>
      <c r="V73">
        <f t="shared" si="47"/>
        <v>15.787461375771775</v>
      </c>
    </row>
    <row r="74" spans="2:22" ht="15.75" thickBot="1" x14ac:dyDescent="0.3">
      <c r="B74" s="115" t="s">
        <v>21</v>
      </c>
      <c r="C74" s="116"/>
      <c r="D74" s="23">
        <f>SUM(D65:D73)</f>
        <v>6105.7999999999993</v>
      </c>
      <c r="E74" s="23">
        <f t="shared" ref="E74:F74" si="50">SUM(E65:E73)</f>
        <v>698.9</v>
      </c>
      <c r="F74" s="23">
        <f t="shared" si="50"/>
        <v>6804.7</v>
      </c>
      <c r="G74" s="43">
        <f>SUM(G65:G73)</f>
        <v>7423.0899999999992</v>
      </c>
      <c r="H74" s="41">
        <f>SUM(H65:H70)</f>
        <v>816.09037926254473</v>
      </c>
      <c r="I74" s="42">
        <f>SUM(I65:I73)</f>
        <v>147.73807002152907</v>
      </c>
      <c r="J74" s="57">
        <f>SUM(J65:J73)</f>
        <v>8766.8880700215304</v>
      </c>
      <c r="K74" s="117"/>
      <c r="Q74" s="62"/>
    </row>
    <row r="75" spans="2:22" ht="15.75" thickBot="1" x14ac:dyDescent="0.3">
      <c r="B75" s="19" t="s">
        <v>32</v>
      </c>
      <c r="C75" s="29">
        <v>5</v>
      </c>
      <c r="D75" s="21">
        <f>D74*C75</f>
        <v>30528.999999999996</v>
      </c>
      <c r="E75" s="50">
        <f>E74*C75</f>
        <v>3494.5</v>
      </c>
      <c r="F75" s="22">
        <f>F74*C75</f>
        <v>34023.5</v>
      </c>
      <c r="G75" s="44">
        <f>G74*C75</f>
        <v>37115.449999999997</v>
      </c>
      <c r="H75" s="21">
        <f>H74*C75</f>
        <v>4080.4518963127239</v>
      </c>
      <c r="I75" s="22">
        <f>I74*C75</f>
        <v>738.69035010764537</v>
      </c>
      <c r="J75" s="58">
        <f>J74*C75</f>
        <v>43834.440350107652</v>
      </c>
      <c r="K75" s="117"/>
      <c r="Q75" s="62"/>
    </row>
    <row r="76" spans="2:22" ht="12" customHeight="1" x14ac:dyDescent="0.25">
      <c r="Q76" s="62"/>
    </row>
    <row r="77" spans="2:22" ht="12" customHeight="1" thickBot="1" x14ac:dyDescent="0.3">
      <c r="Q77" s="62"/>
    </row>
    <row r="78" spans="2:22" ht="30.75" customHeight="1" x14ac:dyDescent="0.25">
      <c r="B78" s="106" t="s">
        <v>60</v>
      </c>
      <c r="C78" s="107"/>
      <c r="D78" s="108" t="s">
        <v>36</v>
      </c>
      <c r="E78" s="109"/>
      <c r="F78" s="110"/>
      <c r="G78" s="55" t="s">
        <v>2</v>
      </c>
      <c r="H78" s="111" t="s">
        <v>19</v>
      </c>
      <c r="I78" s="112"/>
      <c r="J78" s="56" t="s">
        <v>2</v>
      </c>
      <c r="K78" s="113" t="s">
        <v>39</v>
      </c>
      <c r="P78" s="47"/>
      <c r="Q78" s="62"/>
      <c r="R78" s="47"/>
      <c r="S78" s="47"/>
      <c r="T78" s="47"/>
    </row>
    <row r="79" spans="2:22" ht="15.75" thickBot="1" x14ac:dyDescent="0.3">
      <c r="B79" s="20" t="s">
        <v>8</v>
      </c>
      <c r="C79" s="45" t="s">
        <v>10</v>
      </c>
      <c r="D79" s="54" t="s">
        <v>37</v>
      </c>
      <c r="E79" s="30" t="s">
        <v>38</v>
      </c>
      <c r="F79" s="31" t="s">
        <v>12</v>
      </c>
      <c r="G79" s="49" t="s">
        <v>18</v>
      </c>
      <c r="H79" s="48" t="s">
        <v>40</v>
      </c>
      <c r="I79" s="31" t="s">
        <v>20</v>
      </c>
      <c r="J79" s="49" t="s">
        <v>16</v>
      </c>
      <c r="K79" s="114"/>
      <c r="P79" s="47"/>
      <c r="Q79" s="62"/>
      <c r="R79" s="47"/>
      <c r="S79" s="47"/>
      <c r="T79" s="47"/>
    </row>
    <row r="80" spans="2:22" ht="15.75" thickBot="1" x14ac:dyDescent="0.3">
      <c r="B80" s="33" t="s">
        <v>50</v>
      </c>
      <c r="C80" s="46" t="s">
        <v>43</v>
      </c>
      <c r="D80" s="35">
        <v>637.4</v>
      </c>
      <c r="E80" s="51">
        <v>69</v>
      </c>
      <c r="F80" s="34">
        <f>D80+E80</f>
        <v>706.4</v>
      </c>
      <c r="G80" s="52">
        <f>G71</f>
        <v>771.72</v>
      </c>
      <c r="H80" s="35">
        <f>S80</f>
        <v>135.98272812725415</v>
      </c>
      <c r="I80" s="34">
        <f>V80</f>
        <v>15.359159514031809</v>
      </c>
      <c r="J80" s="36">
        <f>G80+H80+I80</f>
        <v>923.06188764128603</v>
      </c>
      <c r="K80" s="53">
        <f>L80</f>
        <v>0</v>
      </c>
      <c r="L80" s="28"/>
      <c r="M80" s="28"/>
      <c r="O80">
        <v>9685.15</v>
      </c>
      <c r="P80" s="1">
        <f>O80-G90</f>
        <v>1450.9299999999985</v>
      </c>
      <c r="Q80" s="62">
        <f t="shared" ref="Q80:Q96" si="51">P80*5</f>
        <v>7254.6499999999924</v>
      </c>
      <c r="R80">
        <f t="shared" ref="R80:R89" si="52">G80/$G$90%</f>
        <v>9.3721081049571175</v>
      </c>
      <c r="S80">
        <f>$P$80*R80/100</f>
        <v>135.98272812725415</v>
      </c>
      <c r="U80">
        <f>T30</f>
        <v>163.88158717362646</v>
      </c>
      <c r="V80">
        <f>R80*$U$80/100</f>
        <v>15.359159514031809</v>
      </c>
    </row>
    <row r="81" spans="2:22" ht="15.75" thickBot="1" x14ac:dyDescent="0.3">
      <c r="B81" s="33" t="s">
        <v>50</v>
      </c>
      <c r="C81" s="46" t="s">
        <v>45</v>
      </c>
      <c r="D81" s="35">
        <v>654.20000000000005</v>
      </c>
      <c r="E81" s="51">
        <f>E80</f>
        <v>69</v>
      </c>
      <c r="F81" s="34">
        <f t="shared" ref="F81:F83" si="53">D81+E81</f>
        <v>723.2</v>
      </c>
      <c r="G81" s="52">
        <f>G72</f>
        <v>793.24</v>
      </c>
      <c r="H81" s="35">
        <f t="shared" ref="H81:H89" si="54">S81</f>
        <v>139.77471007575687</v>
      </c>
      <c r="I81" s="34">
        <f t="shared" ref="I81:I89" si="55">V81</f>
        <v>15.78746137577177</v>
      </c>
      <c r="J81" s="36">
        <f t="shared" ref="J81:J88" si="56">G81+H81+I81</f>
        <v>948.80217145152858</v>
      </c>
      <c r="K81" s="53">
        <f t="shared" ref="K81:K89" si="57">L81</f>
        <v>0</v>
      </c>
      <c r="L81" s="28"/>
      <c r="M81" s="28"/>
      <c r="Q81" s="62"/>
      <c r="R81">
        <f t="shared" si="52"/>
        <v>9.6334564779663392</v>
      </c>
      <c r="S81">
        <f t="shared" ref="S81:S89" si="58">$P$80*R81/100</f>
        <v>139.77471007575687</v>
      </c>
      <c r="V81">
        <f t="shared" ref="V81:V89" si="59">R81*$U$80/100</f>
        <v>15.78746137577177</v>
      </c>
    </row>
    <row r="82" spans="2:22" ht="15.75" thickBot="1" x14ac:dyDescent="0.3">
      <c r="B82" s="33" t="s">
        <v>50</v>
      </c>
      <c r="C82" s="46" t="s">
        <v>46</v>
      </c>
      <c r="D82" s="35">
        <f>D81</f>
        <v>654.20000000000005</v>
      </c>
      <c r="E82" s="51">
        <f>E80</f>
        <v>69</v>
      </c>
      <c r="F82" s="34">
        <f t="shared" si="53"/>
        <v>723.2</v>
      </c>
      <c r="G82" s="52">
        <f>G73</f>
        <v>793.24</v>
      </c>
      <c r="H82" s="35">
        <f t="shared" si="54"/>
        <v>139.77471007575687</v>
      </c>
      <c r="I82" s="34">
        <f t="shared" si="55"/>
        <v>15.78746137577177</v>
      </c>
      <c r="J82" s="36">
        <f t="shared" si="56"/>
        <v>948.80217145152858</v>
      </c>
      <c r="K82" s="53">
        <f t="shared" si="57"/>
        <v>0</v>
      </c>
      <c r="L82" s="28"/>
      <c r="M82" s="28"/>
      <c r="Q82" s="62"/>
      <c r="R82">
        <f t="shared" si="52"/>
        <v>9.6334564779663392</v>
      </c>
      <c r="S82">
        <f t="shared" si="58"/>
        <v>139.77471007575687</v>
      </c>
      <c r="V82">
        <f t="shared" si="59"/>
        <v>15.78746137577177</v>
      </c>
    </row>
    <row r="83" spans="2:22" ht="15.75" thickBot="1" x14ac:dyDescent="0.3">
      <c r="B83" s="33" t="s">
        <v>50</v>
      </c>
      <c r="C83" s="46" t="s">
        <v>47</v>
      </c>
      <c r="D83" s="35">
        <v>740.28</v>
      </c>
      <c r="E83" s="51">
        <v>124.7</v>
      </c>
      <c r="F83" s="34">
        <f t="shared" si="53"/>
        <v>864.98</v>
      </c>
      <c r="G83" s="52">
        <v>930</v>
      </c>
      <c r="H83" s="35">
        <f t="shared" si="54"/>
        <v>163.87282584142744</v>
      </c>
      <c r="I83" s="34">
        <f t="shared" si="55"/>
        <v>18.509327668130389</v>
      </c>
      <c r="J83" s="36">
        <f t="shared" si="56"/>
        <v>1112.3821535095578</v>
      </c>
      <c r="K83" s="53">
        <f t="shared" si="57"/>
        <v>0</v>
      </c>
      <c r="L83" s="28"/>
      <c r="M83" s="28"/>
      <c r="Q83" s="62"/>
      <c r="R83">
        <f t="shared" si="52"/>
        <v>11.294330246216399</v>
      </c>
      <c r="S83">
        <f t="shared" si="58"/>
        <v>163.87282584142744</v>
      </c>
      <c r="V83">
        <f t="shared" si="59"/>
        <v>18.509327668130389</v>
      </c>
    </row>
    <row r="84" spans="2:22" ht="15.75" thickBot="1" x14ac:dyDescent="0.3">
      <c r="B84" s="33" t="s">
        <v>50</v>
      </c>
      <c r="C84" s="46" t="s">
        <v>48</v>
      </c>
      <c r="D84" s="35">
        <f>D83</f>
        <v>740.28</v>
      </c>
      <c r="E84" s="35">
        <f t="shared" ref="E84:F89" si="60">E83</f>
        <v>124.7</v>
      </c>
      <c r="F84" s="35">
        <f t="shared" si="60"/>
        <v>864.98</v>
      </c>
      <c r="G84" s="52">
        <v>953.1</v>
      </c>
      <c r="H84" s="35">
        <f t="shared" si="54"/>
        <v>167.94321538652093</v>
      </c>
      <c r="I84" s="34">
        <f t="shared" si="55"/>
        <v>18.969075484403305</v>
      </c>
      <c r="J84" s="36">
        <f t="shared" si="56"/>
        <v>1140.0122908709241</v>
      </c>
      <c r="K84" s="53">
        <f t="shared" si="57"/>
        <v>0</v>
      </c>
      <c r="L84" s="28"/>
      <c r="M84" s="28"/>
      <c r="Q84" s="62"/>
      <c r="R84">
        <f t="shared" si="52"/>
        <v>11.574866836203064</v>
      </c>
      <c r="S84">
        <f t="shared" si="58"/>
        <v>167.94321538652093</v>
      </c>
      <c r="V84">
        <f t="shared" si="59"/>
        <v>18.969075484403305</v>
      </c>
    </row>
    <row r="85" spans="2:22" ht="15.75" thickBot="1" x14ac:dyDescent="0.3">
      <c r="B85" s="33" t="s">
        <v>50</v>
      </c>
      <c r="C85" s="46" t="s">
        <v>49</v>
      </c>
      <c r="D85" s="35">
        <v>636.70000000000005</v>
      </c>
      <c r="E85" s="51">
        <v>670</v>
      </c>
      <c r="F85" s="35">
        <f t="shared" si="60"/>
        <v>864.98</v>
      </c>
      <c r="G85" s="52">
        <v>771.72</v>
      </c>
      <c r="H85" s="35">
        <f t="shared" si="54"/>
        <v>135.98272812725415</v>
      </c>
      <c r="I85" s="34">
        <f t="shared" si="55"/>
        <v>15.359159514031809</v>
      </c>
      <c r="J85" s="36">
        <f t="shared" si="56"/>
        <v>923.06188764128603</v>
      </c>
      <c r="K85" s="59">
        <f t="shared" si="57"/>
        <v>0</v>
      </c>
      <c r="L85" s="28"/>
      <c r="M85" s="28"/>
      <c r="Q85" s="62"/>
      <c r="R85">
        <f t="shared" si="52"/>
        <v>9.3721081049571175</v>
      </c>
      <c r="S85">
        <f t="shared" si="58"/>
        <v>135.98272812725415</v>
      </c>
      <c r="V85">
        <f t="shared" si="59"/>
        <v>15.359159514031809</v>
      </c>
    </row>
    <row r="86" spans="2:22" ht="15.75" thickBot="1" x14ac:dyDescent="0.3">
      <c r="B86" s="33" t="s">
        <v>50</v>
      </c>
      <c r="C86" s="46" t="s">
        <v>56</v>
      </c>
      <c r="D86" s="35">
        <f>D85</f>
        <v>636.70000000000005</v>
      </c>
      <c r="E86" s="35">
        <f>E85</f>
        <v>670</v>
      </c>
      <c r="F86" s="35">
        <f t="shared" si="60"/>
        <v>864.98</v>
      </c>
      <c r="G86" s="52">
        <v>767.41</v>
      </c>
      <c r="H86" s="35">
        <f t="shared" si="54"/>
        <v>135.2232744935159</v>
      </c>
      <c r="I86" s="34">
        <f t="shared" si="55"/>
        <v>15.273379726666601</v>
      </c>
      <c r="J86" s="36">
        <f t="shared" si="56"/>
        <v>917.90665422018242</v>
      </c>
      <c r="K86" s="53">
        <f t="shared" si="57"/>
        <v>0</v>
      </c>
      <c r="L86" s="28"/>
      <c r="M86" s="28"/>
      <c r="Q86" s="62"/>
      <c r="R86">
        <f t="shared" si="52"/>
        <v>9.3197655637085219</v>
      </c>
      <c r="S86">
        <f t="shared" si="58"/>
        <v>135.2232744935159</v>
      </c>
      <c r="V86">
        <f t="shared" si="59"/>
        <v>15.273379726666601</v>
      </c>
    </row>
    <row r="87" spans="2:22" ht="15.75" thickBot="1" x14ac:dyDescent="0.3">
      <c r="B87" s="33" t="s">
        <v>50</v>
      </c>
      <c r="C87" s="46" t="s">
        <v>57</v>
      </c>
      <c r="D87" s="35">
        <f>D86</f>
        <v>636.70000000000005</v>
      </c>
      <c r="E87" s="35">
        <f>E86</f>
        <v>670</v>
      </c>
      <c r="F87" s="35">
        <f t="shared" si="60"/>
        <v>864.98</v>
      </c>
      <c r="G87" s="52">
        <v>789.68</v>
      </c>
      <c r="H87" s="35">
        <f t="shared" si="54"/>
        <v>139.14741194672945</v>
      </c>
      <c r="I87" s="34">
        <f t="shared" si="55"/>
        <v>15.716608465558281</v>
      </c>
      <c r="J87" s="36">
        <f t="shared" si="56"/>
        <v>944.54402041228764</v>
      </c>
      <c r="K87" s="59">
        <f t="shared" si="57"/>
        <v>0</v>
      </c>
      <c r="L87" s="28"/>
      <c r="M87" s="28"/>
      <c r="Q87" s="62"/>
      <c r="R87">
        <f t="shared" si="52"/>
        <v>9.590222267561467</v>
      </c>
      <c r="S87">
        <f t="shared" si="58"/>
        <v>139.14741194672945</v>
      </c>
      <c r="V87">
        <f t="shared" si="59"/>
        <v>15.716608465558281</v>
      </c>
    </row>
    <row r="88" spans="2:22" ht="15.75" thickBot="1" x14ac:dyDescent="0.3">
      <c r="B88" s="33" t="s">
        <v>50</v>
      </c>
      <c r="C88" s="46" t="s">
        <v>59</v>
      </c>
      <c r="D88" s="35">
        <v>690</v>
      </c>
      <c r="E88" s="51">
        <v>71.8</v>
      </c>
      <c r="F88" s="35">
        <f t="shared" si="60"/>
        <v>864.98</v>
      </c>
      <c r="G88" s="52">
        <f>G69</f>
        <v>817.11</v>
      </c>
      <c r="H88" s="35">
        <f t="shared" si="54"/>
        <v>143.98077927235352</v>
      </c>
      <c r="I88" s="34">
        <f t="shared" si="55"/>
        <v>16.262534119253786</v>
      </c>
      <c r="J88" s="36">
        <f t="shared" si="56"/>
        <v>977.35331339160734</v>
      </c>
      <c r="K88" s="59">
        <f t="shared" si="57"/>
        <v>0</v>
      </c>
      <c r="L88" s="28"/>
      <c r="M88" s="28"/>
      <c r="Q88" s="62"/>
      <c r="R88">
        <f t="shared" si="52"/>
        <v>9.9233442876192282</v>
      </c>
      <c r="S88">
        <f t="shared" si="58"/>
        <v>143.98077927235352</v>
      </c>
      <c r="V88">
        <f t="shared" si="59"/>
        <v>16.262534119253786</v>
      </c>
    </row>
    <row r="89" spans="2:22" ht="15.75" thickBot="1" x14ac:dyDescent="0.3">
      <c r="B89" s="33" t="s">
        <v>50</v>
      </c>
      <c r="C89" s="46" t="s">
        <v>61</v>
      </c>
      <c r="D89" s="35">
        <v>651</v>
      </c>
      <c r="E89" s="51">
        <v>125.9</v>
      </c>
      <c r="F89" s="35">
        <f t="shared" si="60"/>
        <v>864.98</v>
      </c>
      <c r="G89" s="52">
        <f>G70</f>
        <v>847</v>
      </c>
      <c r="H89" s="35">
        <f t="shared" si="54"/>
        <v>149.24761665342908</v>
      </c>
      <c r="I89" s="34">
        <f t="shared" si="55"/>
        <v>16.857419930006923</v>
      </c>
      <c r="J89" s="36">
        <f t="shared" ref="J89" si="61">G89+H89+I89</f>
        <v>1013.105036583436</v>
      </c>
      <c r="K89" s="59">
        <f t="shared" si="57"/>
        <v>0</v>
      </c>
      <c r="L89" s="28"/>
      <c r="M89" s="28"/>
      <c r="Q89" s="62"/>
      <c r="R89">
        <f t="shared" si="52"/>
        <v>10.286341632844398</v>
      </c>
      <c r="S89">
        <f t="shared" si="58"/>
        <v>149.24761665342908</v>
      </c>
      <c r="V89">
        <f t="shared" si="59"/>
        <v>16.857419930006923</v>
      </c>
    </row>
    <row r="90" spans="2:22" ht="15.75" thickBot="1" x14ac:dyDescent="0.3">
      <c r="B90" s="115" t="s">
        <v>21</v>
      </c>
      <c r="C90" s="116"/>
      <c r="D90" s="23">
        <f>SUM(D80:D89)</f>
        <v>6677.4599999999991</v>
      </c>
      <c r="E90" s="23">
        <f t="shared" ref="E90:F90" si="62">SUM(E80:E89)</f>
        <v>2664.1000000000004</v>
      </c>
      <c r="F90" s="23">
        <f t="shared" si="62"/>
        <v>8207.659999999998</v>
      </c>
      <c r="G90" s="43">
        <f>SUM(G80:G89)</f>
        <v>8234.2200000000012</v>
      </c>
      <c r="H90" s="41">
        <f>SUM(H80:H89)</f>
        <v>1450.9299999999982</v>
      </c>
      <c r="I90" s="42">
        <f>SUM(I80:I89)</f>
        <v>163.88158717362646</v>
      </c>
      <c r="J90" s="57">
        <f>SUM(J80:J89)</f>
        <v>9849.0315871736257</v>
      </c>
      <c r="K90" s="117"/>
      <c r="Q90" s="62"/>
    </row>
    <row r="91" spans="2:22" ht="15.75" thickBot="1" x14ac:dyDescent="0.3">
      <c r="B91" s="19" t="s">
        <v>32</v>
      </c>
      <c r="C91" s="29">
        <v>5</v>
      </c>
      <c r="D91" s="21">
        <f>D90*C91</f>
        <v>33387.299999999996</v>
      </c>
      <c r="E91" s="50">
        <f>E90*C91</f>
        <v>13320.500000000002</v>
      </c>
      <c r="F91" s="22">
        <f>F90*C91</f>
        <v>41038.299999999988</v>
      </c>
      <c r="G91" s="44">
        <f>G90*C91</f>
        <v>41171.100000000006</v>
      </c>
      <c r="H91" s="21">
        <f>H90*C91</f>
        <v>7254.6499999999915</v>
      </c>
      <c r="I91" s="22">
        <f>I90*C91</f>
        <v>819.40793586813231</v>
      </c>
      <c r="J91" s="58">
        <f>J90*C91</f>
        <v>49245.157935868127</v>
      </c>
      <c r="K91" s="117"/>
      <c r="Q91" s="62"/>
    </row>
    <row r="92" spans="2:22" ht="12" customHeight="1" x14ac:dyDescent="0.25">
      <c r="Q92" s="62"/>
    </row>
    <row r="93" spans="2:22" ht="12" customHeight="1" thickBot="1" x14ac:dyDescent="0.3">
      <c r="Q93" s="62"/>
    </row>
    <row r="94" spans="2:22" ht="30.75" customHeight="1" x14ac:dyDescent="0.25">
      <c r="B94" s="106" t="s">
        <v>62</v>
      </c>
      <c r="C94" s="107"/>
      <c r="D94" s="108" t="s">
        <v>36</v>
      </c>
      <c r="E94" s="109"/>
      <c r="F94" s="110"/>
      <c r="G94" s="55" t="s">
        <v>2</v>
      </c>
      <c r="H94" s="111" t="s">
        <v>19</v>
      </c>
      <c r="I94" s="112"/>
      <c r="J94" s="56" t="s">
        <v>2</v>
      </c>
      <c r="K94" s="113" t="s">
        <v>39</v>
      </c>
      <c r="P94" s="47"/>
      <c r="Q94" s="62"/>
      <c r="R94" s="47"/>
      <c r="S94" s="47"/>
      <c r="T94" s="47"/>
    </row>
    <row r="95" spans="2:22" ht="15.75" thickBot="1" x14ac:dyDescent="0.3">
      <c r="B95" s="20" t="s">
        <v>8</v>
      </c>
      <c r="C95" s="45" t="s">
        <v>10</v>
      </c>
      <c r="D95" s="54" t="s">
        <v>37</v>
      </c>
      <c r="E95" s="30" t="s">
        <v>38</v>
      </c>
      <c r="F95" s="31" t="s">
        <v>12</v>
      </c>
      <c r="G95" s="49" t="s">
        <v>18</v>
      </c>
      <c r="H95" s="48" t="s">
        <v>40</v>
      </c>
      <c r="I95" s="31" t="s">
        <v>20</v>
      </c>
      <c r="J95" s="49" t="s">
        <v>16</v>
      </c>
      <c r="K95" s="114"/>
      <c r="O95">
        <v>7647.15</v>
      </c>
      <c r="P95" s="62">
        <f>O95-G102</f>
        <v>922.79</v>
      </c>
      <c r="Q95" s="62">
        <f t="shared" si="51"/>
        <v>4613.95</v>
      </c>
      <c r="R95" s="47">
        <f t="shared" ref="R95:R100" si="63">G96/$G$102%</f>
        <v>17.116870601811918</v>
      </c>
      <c r="S95" s="47">
        <f>$P$95*R95/100</f>
        <v>157.95277022646019</v>
      </c>
      <c r="T95" s="47"/>
      <c r="U95">
        <f>T31</f>
        <v>133.83159419190238</v>
      </c>
      <c r="V95">
        <f>R95*$U$95/100</f>
        <v>22.907780802169963</v>
      </c>
    </row>
    <row r="96" spans="2:22" ht="15.75" thickBot="1" x14ac:dyDescent="0.3">
      <c r="B96" s="33" t="s">
        <v>63</v>
      </c>
      <c r="C96" s="46" t="s">
        <v>43</v>
      </c>
      <c r="D96" s="35">
        <v>986.6</v>
      </c>
      <c r="E96" s="51">
        <v>98.45</v>
      </c>
      <c r="F96" s="34">
        <f>D96+E96</f>
        <v>1085.05</v>
      </c>
      <c r="G96" s="52">
        <v>1151</v>
      </c>
      <c r="H96" s="35">
        <f>S95</f>
        <v>157.95277022646019</v>
      </c>
      <c r="I96" s="34">
        <f>V95</f>
        <v>22.907780802169963</v>
      </c>
      <c r="J96" s="36">
        <f>G96+H96+I96</f>
        <v>1331.8605510286302</v>
      </c>
      <c r="K96" s="53">
        <f>L96</f>
        <v>0</v>
      </c>
      <c r="L96" s="28"/>
      <c r="M96" s="28"/>
      <c r="Q96" s="62">
        <f t="shared" si="51"/>
        <v>0</v>
      </c>
      <c r="R96" s="47">
        <f t="shared" si="63"/>
        <v>17.116870601811918</v>
      </c>
      <c r="S96" s="47">
        <f t="shared" ref="S96:S100" si="64">$P$95*R96/100</f>
        <v>157.95277022646019</v>
      </c>
      <c r="V96">
        <f t="shared" ref="V96:V100" si="65">R96*$U$95/100</f>
        <v>22.907780802169963</v>
      </c>
    </row>
    <row r="97" spans="2:23" ht="15.75" thickBot="1" x14ac:dyDescent="0.3">
      <c r="B97" s="33" t="s">
        <v>63</v>
      </c>
      <c r="C97" s="46" t="s">
        <v>45</v>
      </c>
      <c r="D97" s="35">
        <v>986.6</v>
      </c>
      <c r="E97" s="51">
        <v>98.45</v>
      </c>
      <c r="F97" s="34">
        <f t="shared" ref="F97:F98" si="66">D97+E97</f>
        <v>1085.05</v>
      </c>
      <c r="G97" s="52">
        <f>G96</f>
        <v>1151</v>
      </c>
      <c r="H97" s="35">
        <f t="shared" ref="H97:H101" si="67">S96</f>
        <v>157.95277022646019</v>
      </c>
      <c r="I97" s="34">
        <f t="shared" ref="I97:I101" si="68">V96</f>
        <v>22.907780802169963</v>
      </c>
      <c r="J97" s="36">
        <f t="shared" ref="J97:J101" si="69">G97+H97+I97</f>
        <v>1331.8605510286302</v>
      </c>
      <c r="K97" s="53">
        <f t="shared" ref="K97:K101" si="70">L97</f>
        <v>0</v>
      </c>
      <c r="L97" s="28"/>
      <c r="M97" s="28"/>
      <c r="R97" s="47">
        <f t="shared" si="63"/>
        <v>17.116870601811918</v>
      </c>
      <c r="S97" s="47">
        <f t="shared" si="64"/>
        <v>157.95277022646019</v>
      </c>
      <c r="V97">
        <f t="shared" si="65"/>
        <v>22.907780802169963</v>
      </c>
    </row>
    <row r="98" spans="2:23" ht="15.75" thickBot="1" x14ac:dyDescent="0.3">
      <c r="B98" s="33" t="s">
        <v>63</v>
      </c>
      <c r="C98" s="46" t="s">
        <v>46</v>
      </c>
      <c r="D98" s="35">
        <v>986.6</v>
      </c>
      <c r="E98" s="51">
        <v>98.45</v>
      </c>
      <c r="F98" s="34">
        <f t="shared" si="66"/>
        <v>1085.05</v>
      </c>
      <c r="G98" s="52">
        <f>G97</f>
        <v>1151</v>
      </c>
      <c r="H98" s="35">
        <f t="shared" si="67"/>
        <v>157.95277022646019</v>
      </c>
      <c r="I98" s="34">
        <f t="shared" si="68"/>
        <v>22.907780802169963</v>
      </c>
      <c r="J98" s="36">
        <f t="shared" si="69"/>
        <v>1331.8605510286302</v>
      </c>
      <c r="K98" s="53">
        <f t="shared" si="70"/>
        <v>0</v>
      </c>
      <c r="L98" s="28"/>
      <c r="M98" s="28"/>
      <c r="R98" s="47">
        <f t="shared" si="63"/>
        <v>17.116870601811918</v>
      </c>
      <c r="S98" s="47">
        <f t="shared" si="64"/>
        <v>157.95277022646019</v>
      </c>
      <c r="V98">
        <f t="shared" si="65"/>
        <v>22.907780802169963</v>
      </c>
    </row>
    <row r="99" spans="2:23" ht="15.75" thickBot="1" x14ac:dyDescent="0.3">
      <c r="B99" s="33" t="s">
        <v>63</v>
      </c>
      <c r="C99" s="46" t="s">
        <v>47</v>
      </c>
      <c r="D99" s="35">
        <v>986.6</v>
      </c>
      <c r="E99" s="51">
        <v>98.45</v>
      </c>
      <c r="F99" s="34">
        <f t="shared" ref="F99:F101" si="71">D99+E99</f>
        <v>1085.05</v>
      </c>
      <c r="G99" s="52">
        <f>G98</f>
        <v>1151</v>
      </c>
      <c r="H99" s="35">
        <f t="shared" si="67"/>
        <v>157.95277022646019</v>
      </c>
      <c r="I99" s="34">
        <f t="shared" si="68"/>
        <v>22.907780802169963</v>
      </c>
      <c r="J99" s="36">
        <f t="shared" si="69"/>
        <v>1331.8605510286302</v>
      </c>
      <c r="K99" s="53">
        <f t="shared" si="70"/>
        <v>0</v>
      </c>
      <c r="L99" s="28"/>
      <c r="M99" s="28"/>
      <c r="R99" s="47">
        <f t="shared" si="63"/>
        <v>14.415646990940402</v>
      </c>
      <c r="S99" s="47">
        <f t="shared" si="64"/>
        <v>133.02614886769894</v>
      </c>
      <c r="V99">
        <f t="shared" si="65"/>
        <v>19.292690181052546</v>
      </c>
    </row>
    <row r="100" spans="2:23" ht="15.75" thickBot="1" x14ac:dyDescent="0.3">
      <c r="B100" s="33" t="s">
        <v>70</v>
      </c>
      <c r="C100" s="46" t="s">
        <v>48</v>
      </c>
      <c r="D100" s="35">
        <v>811.34</v>
      </c>
      <c r="E100" s="51">
        <v>83.17</v>
      </c>
      <c r="F100" s="34">
        <f t="shared" si="71"/>
        <v>894.51</v>
      </c>
      <c r="G100" s="52">
        <v>969.36</v>
      </c>
      <c r="H100" s="35">
        <f t="shared" si="67"/>
        <v>133.02614886769894</v>
      </c>
      <c r="I100" s="34">
        <f t="shared" si="68"/>
        <v>19.292690181052546</v>
      </c>
      <c r="J100" s="36">
        <f t="shared" si="69"/>
        <v>1121.6788390487516</v>
      </c>
      <c r="K100" s="53">
        <f t="shared" si="70"/>
        <v>0</v>
      </c>
      <c r="L100" s="28"/>
      <c r="M100" s="28"/>
      <c r="R100" s="47">
        <f t="shared" si="63"/>
        <v>17.116870601811918</v>
      </c>
      <c r="S100" s="47">
        <f t="shared" si="64"/>
        <v>157.95277022646019</v>
      </c>
      <c r="V100">
        <f t="shared" si="65"/>
        <v>22.907780802169963</v>
      </c>
    </row>
    <row r="101" spans="2:23" ht="15.75" thickBot="1" x14ac:dyDescent="0.3">
      <c r="B101" s="33" t="s">
        <v>63</v>
      </c>
      <c r="C101" s="46" t="s">
        <v>49</v>
      </c>
      <c r="D101" s="35">
        <v>986.6</v>
      </c>
      <c r="E101" s="51">
        <v>98.45</v>
      </c>
      <c r="F101" s="34">
        <f t="shared" si="71"/>
        <v>1085.05</v>
      </c>
      <c r="G101" s="52">
        <f>G99</f>
        <v>1151</v>
      </c>
      <c r="H101" s="35">
        <f t="shared" si="67"/>
        <v>157.95277022646019</v>
      </c>
      <c r="I101" s="34">
        <f t="shared" si="68"/>
        <v>22.907780802169963</v>
      </c>
      <c r="J101" s="36">
        <f t="shared" si="69"/>
        <v>1331.8605510286302</v>
      </c>
      <c r="K101" s="59">
        <f t="shared" si="70"/>
        <v>0</v>
      </c>
      <c r="L101" s="28"/>
      <c r="M101" s="28"/>
      <c r="R101" s="47"/>
    </row>
    <row r="102" spans="2:23" ht="15.75" thickBot="1" x14ac:dyDescent="0.3">
      <c r="B102" s="115" t="s">
        <v>21</v>
      </c>
      <c r="C102" s="116"/>
      <c r="D102" s="23">
        <f>SUM(D96:D101)</f>
        <v>5744.34</v>
      </c>
      <c r="E102" s="23">
        <f t="shared" ref="E102:F102" si="72">SUM(E96:E101)</f>
        <v>575.42000000000007</v>
      </c>
      <c r="F102" s="23">
        <f t="shared" si="72"/>
        <v>6319.76</v>
      </c>
      <c r="G102" s="43">
        <f>SUM(G96:G101)</f>
        <v>6724.36</v>
      </c>
      <c r="H102" s="43">
        <f>SUM(H96:H101)</f>
        <v>922.78999999999985</v>
      </c>
      <c r="I102" s="42">
        <f>SUM(I96:I101)</f>
        <v>133.83159419190235</v>
      </c>
      <c r="J102" s="57">
        <f>SUM(J96:J101)</f>
        <v>7780.9815941919023</v>
      </c>
      <c r="K102" s="117"/>
      <c r="R102" s="47"/>
    </row>
    <row r="103" spans="2:23" ht="15.75" thickBot="1" x14ac:dyDescent="0.3">
      <c r="B103" s="19" t="s">
        <v>32</v>
      </c>
      <c r="C103" s="29">
        <v>5</v>
      </c>
      <c r="D103" s="21">
        <f>D102*C103</f>
        <v>28721.7</v>
      </c>
      <c r="E103" s="50">
        <f>E102*C103</f>
        <v>2877.1000000000004</v>
      </c>
      <c r="F103" s="22">
        <f>F102*C103</f>
        <v>31598.800000000003</v>
      </c>
      <c r="G103" s="44">
        <f>G102*C103</f>
        <v>33621.799999999996</v>
      </c>
      <c r="H103" s="63">
        <f>H102*C103</f>
        <v>4613.9499999999989</v>
      </c>
      <c r="I103" s="22">
        <f>I102*C103</f>
        <v>669.15797095951177</v>
      </c>
      <c r="J103" s="58">
        <f>J102*C103</f>
        <v>38904.90797095951</v>
      </c>
      <c r="K103" s="117"/>
    </row>
    <row r="104" spans="2:23" ht="12" customHeight="1" x14ac:dyDescent="0.25">
      <c r="H104" s="1"/>
    </row>
    <row r="105" spans="2:23" ht="12" customHeight="1" x14ac:dyDescent="0.25"/>
    <row r="106" spans="2:23" ht="12" customHeight="1" thickBot="1" x14ac:dyDescent="0.3"/>
    <row r="107" spans="2:23" x14ac:dyDescent="0.25">
      <c r="B107" s="133" t="s">
        <v>35</v>
      </c>
      <c r="C107" s="112"/>
      <c r="D107" s="120" t="s">
        <v>23</v>
      </c>
      <c r="E107" s="119"/>
      <c r="F107" s="120" t="s">
        <v>24</v>
      </c>
      <c r="G107" s="119"/>
      <c r="H107" s="118" t="s">
        <v>25</v>
      </c>
      <c r="I107" s="119"/>
      <c r="J107" s="118" t="s">
        <v>51</v>
      </c>
      <c r="K107" s="119"/>
      <c r="L107" s="118" t="s">
        <v>52</v>
      </c>
      <c r="M107" s="119"/>
      <c r="N107" s="118" t="s">
        <v>53</v>
      </c>
      <c r="O107" s="119"/>
    </row>
    <row r="108" spans="2:23" ht="15.75" thickBot="1" x14ac:dyDescent="0.3">
      <c r="B108" s="134"/>
      <c r="C108" s="135"/>
      <c r="D108" s="24" t="s">
        <v>33</v>
      </c>
      <c r="E108" s="25" t="s">
        <v>34</v>
      </c>
      <c r="F108" s="24" t="s">
        <v>33</v>
      </c>
      <c r="G108" s="25" t="s">
        <v>34</v>
      </c>
      <c r="H108" s="26" t="s">
        <v>33</v>
      </c>
      <c r="I108" s="25" t="s">
        <v>34</v>
      </c>
      <c r="J108" s="26" t="s">
        <v>33</v>
      </c>
      <c r="K108" s="25" t="s">
        <v>34</v>
      </c>
      <c r="L108" s="26" t="s">
        <v>33</v>
      </c>
      <c r="M108" s="25" t="s">
        <v>34</v>
      </c>
      <c r="N108" s="26" t="s">
        <v>33</v>
      </c>
      <c r="O108" s="25" t="s">
        <v>34</v>
      </c>
      <c r="W108" s="1"/>
    </row>
    <row r="109" spans="2:23" x14ac:dyDescent="0.25">
      <c r="B109" s="123" t="s">
        <v>26</v>
      </c>
      <c r="C109" s="136"/>
      <c r="D109" s="39">
        <v>45.6</v>
      </c>
      <c r="E109" s="15">
        <v>0</v>
      </c>
      <c r="F109" s="39">
        <v>45</v>
      </c>
      <c r="G109" s="15">
        <v>0</v>
      </c>
      <c r="H109" s="40">
        <v>45.6</v>
      </c>
      <c r="I109" s="15">
        <v>0</v>
      </c>
      <c r="J109" s="40">
        <v>45</v>
      </c>
      <c r="K109" s="15">
        <v>0</v>
      </c>
      <c r="L109" s="40">
        <v>450</v>
      </c>
      <c r="M109" s="15">
        <v>0</v>
      </c>
      <c r="N109" s="40">
        <v>45</v>
      </c>
      <c r="O109" s="15">
        <v>0</v>
      </c>
    </row>
    <row r="110" spans="2:23" x14ac:dyDescent="0.25">
      <c r="B110" s="131" t="s">
        <v>22</v>
      </c>
      <c r="C110" s="132"/>
      <c r="D110" s="10">
        <f>O12</f>
        <v>6388.64</v>
      </c>
      <c r="E110" s="3">
        <v>0</v>
      </c>
      <c r="F110" s="10">
        <f>O38</f>
        <v>6424.73</v>
      </c>
      <c r="G110" s="3">
        <v>0</v>
      </c>
      <c r="H110" s="9">
        <f>O51</f>
        <v>7513.12</v>
      </c>
      <c r="I110" s="3">
        <v>0</v>
      </c>
      <c r="J110" s="9">
        <f>O65</f>
        <v>8619.15</v>
      </c>
      <c r="K110" s="15">
        <v>0</v>
      </c>
      <c r="L110" s="9">
        <f>O80</f>
        <v>9685.15</v>
      </c>
      <c r="M110" s="15">
        <v>0</v>
      </c>
      <c r="N110" s="9">
        <f>O95</f>
        <v>7647.15</v>
      </c>
      <c r="O110" s="15">
        <v>0</v>
      </c>
    </row>
    <row r="111" spans="2:23" x14ac:dyDescent="0.25">
      <c r="B111" s="131" t="s">
        <v>27</v>
      </c>
      <c r="C111" s="132"/>
      <c r="D111" s="10">
        <f t="shared" ref="D111:I114" si="73">D110</f>
        <v>6388.64</v>
      </c>
      <c r="E111" s="3">
        <f t="shared" si="73"/>
        <v>0</v>
      </c>
      <c r="F111" s="10">
        <f t="shared" si="73"/>
        <v>6424.73</v>
      </c>
      <c r="G111" s="3">
        <f t="shared" si="73"/>
        <v>0</v>
      </c>
      <c r="H111" s="9">
        <f t="shared" si="73"/>
        <v>7513.12</v>
      </c>
      <c r="I111" s="3">
        <f t="shared" si="73"/>
        <v>0</v>
      </c>
      <c r="J111" s="9">
        <f t="shared" ref="J111:N111" si="74">J110</f>
        <v>8619.15</v>
      </c>
      <c r="K111" s="15">
        <v>0</v>
      </c>
      <c r="L111" s="9">
        <f t="shared" si="74"/>
        <v>9685.15</v>
      </c>
      <c r="M111" s="15">
        <v>0</v>
      </c>
      <c r="N111" s="9">
        <f t="shared" si="74"/>
        <v>7647.15</v>
      </c>
      <c r="O111" s="15">
        <v>0</v>
      </c>
    </row>
    <row r="112" spans="2:23" x14ac:dyDescent="0.25">
      <c r="B112" s="131" t="s">
        <v>28</v>
      </c>
      <c r="C112" s="132"/>
      <c r="D112" s="10">
        <f t="shared" si="73"/>
        <v>6388.64</v>
      </c>
      <c r="E112" s="3">
        <f t="shared" si="73"/>
        <v>0</v>
      </c>
      <c r="F112" s="10">
        <f t="shared" si="73"/>
        <v>6424.73</v>
      </c>
      <c r="G112" s="3">
        <f t="shared" si="73"/>
        <v>0</v>
      </c>
      <c r="H112" s="9">
        <f t="shared" si="73"/>
        <v>7513.12</v>
      </c>
      <c r="I112" s="3">
        <f t="shared" si="73"/>
        <v>0</v>
      </c>
      <c r="J112" s="9">
        <f t="shared" ref="J112:N112" si="75">J111</f>
        <v>8619.15</v>
      </c>
      <c r="K112" s="15">
        <v>0</v>
      </c>
      <c r="L112" s="9">
        <f t="shared" si="75"/>
        <v>9685.15</v>
      </c>
      <c r="M112" s="15">
        <v>0</v>
      </c>
      <c r="N112" s="9">
        <f t="shared" si="75"/>
        <v>7647.15</v>
      </c>
      <c r="O112" s="15">
        <v>0</v>
      </c>
    </row>
    <row r="113" spans="2:15" x14ac:dyDescent="0.25">
      <c r="B113" s="131" t="s">
        <v>29</v>
      </c>
      <c r="C113" s="132"/>
      <c r="D113" s="10">
        <f t="shared" si="73"/>
        <v>6388.64</v>
      </c>
      <c r="E113" s="3">
        <f t="shared" si="73"/>
        <v>0</v>
      </c>
      <c r="F113" s="10">
        <f t="shared" si="73"/>
        <v>6424.73</v>
      </c>
      <c r="G113" s="3">
        <f t="shared" si="73"/>
        <v>0</v>
      </c>
      <c r="H113" s="9">
        <f t="shared" si="73"/>
        <v>7513.12</v>
      </c>
      <c r="I113" s="3">
        <f t="shared" si="73"/>
        <v>0</v>
      </c>
      <c r="J113" s="9">
        <f t="shared" ref="J113:N113" si="76">J112</f>
        <v>8619.15</v>
      </c>
      <c r="K113" s="15">
        <v>0</v>
      </c>
      <c r="L113" s="9">
        <f t="shared" si="76"/>
        <v>9685.15</v>
      </c>
      <c r="M113" s="15">
        <v>0</v>
      </c>
      <c r="N113" s="9">
        <f t="shared" si="76"/>
        <v>7647.15</v>
      </c>
      <c r="O113" s="15">
        <v>0</v>
      </c>
    </row>
    <row r="114" spans="2:15" x14ac:dyDescent="0.25">
      <c r="B114" s="131" t="s">
        <v>30</v>
      </c>
      <c r="C114" s="132"/>
      <c r="D114" s="10">
        <f>D113</f>
        <v>6388.64</v>
      </c>
      <c r="E114" s="3">
        <f t="shared" si="73"/>
        <v>0</v>
      </c>
      <c r="F114" s="10">
        <f>F113</f>
        <v>6424.73</v>
      </c>
      <c r="G114" s="3">
        <f t="shared" si="73"/>
        <v>0</v>
      </c>
      <c r="H114" s="9">
        <f t="shared" si="73"/>
        <v>7513.12</v>
      </c>
      <c r="I114" s="3">
        <f t="shared" si="73"/>
        <v>0</v>
      </c>
      <c r="J114" s="9">
        <f t="shared" ref="J114:N114" si="77">J113</f>
        <v>8619.15</v>
      </c>
      <c r="K114" s="15">
        <v>0</v>
      </c>
      <c r="L114" s="9">
        <f t="shared" si="77"/>
        <v>9685.15</v>
      </c>
      <c r="M114" s="15">
        <v>0</v>
      </c>
      <c r="N114" s="9">
        <f t="shared" si="77"/>
        <v>7647.15</v>
      </c>
      <c r="O114" s="15">
        <v>0</v>
      </c>
    </row>
    <row r="115" spans="2:15" ht="15.75" thickBot="1" x14ac:dyDescent="0.3">
      <c r="B115" s="137" t="s">
        <v>31</v>
      </c>
      <c r="C115" s="138"/>
      <c r="D115" s="37">
        <v>0</v>
      </c>
      <c r="E115" s="16">
        <f>G115</f>
        <v>20.308</v>
      </c>
      <c r="F115" s="37">
        <v>0</v>
      </c>
      <c r="G115" s="16">
        <v>20.308</v>
      </c>
      <c r="H115" s="38">
        <v>0</v>
      </c>
      <c r="I115" s="16">
        <v>42.09</v>
      </c>
      <c r="J115" s="38">
        <v>84.18</v>
      </c>
      <c r="K115" s="15">
        <v>0</v>
      </c>
      <c r="L115" s="38">
        <v>168.36</v>
      </c>
      <c r="M115" s="15">
        <v>0</v>
      </c>
      <c r="N115" s="38">
        <v>252.54</v>
      </c>
      <c r="O115" s="15">
        <v>0</v>
      </c>
    </row>
    <row r="116" spans="2:15" ht="15.75" thickBot="1" x14ac:dyDescent="0.3">
      <c r="B116" s="129" t="s">
        <v>12</v>
      </c>
      <c r="C116" s="130"/>
      <c r="D116" s="21">
        <f>SUM(D109:D115)</f>
        <v>31988.799999999999</v>
      </c>
      <c r="E116" s="22">
        <f t="shared" ref="E116:I116" si="78">SUM(E109:E115)</f>
        <v>20.308</v>
      </c>
      <c r="F116" s="21">
        <f t="shared" si="78"/>
        <v>32168.649999999998</v>
      </c>
      <c r="G116" s="22">
        <f t="shared" si="78"/>
        <v>20.308</v>
      </c>
      <c r="H116" s="27">
        <f t="shared" si="78"/>
        <v>37611.199999999997</v>
      </c>
      <c r="I116" s="22">
        <f t="shared" si="78"/>
        <v>42.09</v>
      </c>
      <c r="J116" s="27">
        <f t="shared" ref="J116:O116" si="79">SUM(J109:J115)</f>
        <v>43224.93</v>
      </c>
      <c r="K116" s="22">
        <f t="shared" si="79"/>
        <v>0</v>
      </c>
      <c r="L116" s="27">
        <f t="shared" si="79"/>
        <v>49044.11</v>
      </c>
      <c r="M116" s="22">
        <f t="shared" si="79"/>
        <v>0</v>
      </c>
      <c r="N116" s="27">
        <f t="shared" si="79"/>
        <v>38533.29</v>
      </c>
      <c r="O116" s="22">
        <f t="shared" si="79"/>
        <v>0</v>
      </c>
    </row>
    <row r="118" spans="2:15" ht="15.75" thickBot="1" x14ac:dyDescent="0.3"/>
    <row r="119" spans="2:15" ht="15.75" thickBot="1" x14ac:dyDescent="0.3">
      <c r="B119" s="160" t="s">
        <v>99</v>
      </c>
      <c r="C119" s="161"/>
      <c r="D119" s="161"/>
      <c r="E119" s="161"/>
      <c r="F119" s="161"/>
      <c r="G119" s="161"/>
      <c r="H119" s="161"/>
      <c r="I119" s="162"/>
    </row>
    <row r="120" spans="2:15" x14ac:dyDescent="0.25">
      <c r="B120" s="164" t="s">
        <v>91</v>
      </c>
      <c r="C120" s="164"/>
      <c r="D120" s="65" t="s">
        <v>92</v>
      </c>
      <c r="E120" s="65" t="s">
        <v>93</v>
      </c>
      <c r="F120" s="65" t="s">
        <v>94</v>
      </c>
      <c r="G120" s="65" t="s">
        <v>95</v>
      </c>
      <c r="H120" s="65" t="s">
        <v>96</v>
      </c>
      <c r="I120" s="65" t="s">
        <v>97</v>
      </c>
    </row>
    <row r="121" spans="2:15" x14ac:dyDescent="0.25">
      <c r="B121" s="159" t="s">
        <v>22</v>
      </c>
      <c r="C121" s="159"/>
      <c r="D121" s="2">
        <f>O12</f>
        <v>6388.64</v>
      </c>
      <c r="E121" s="2">
        <f>O38</f>
        <v>6424.73</v>
      </c>
      <c r="F121" s="2">
        <f>O51</f>
        <v>7513.12</v>
      </c>
      <c r="G121" s="2">
        <f>O65</f>
        <v>8619.15</v>
      </c>
      <c r="H121" s="2">
        <f>O80</f>
        <v>9685.15</v>
      </c>
      <c r="I121" s="2">
        <f>O95</f>
        <v>7647.15</v>
      </c>
    </row>
    <row r="122" spans="2:15" x14ac:dyDescent="0.25">
      <c r="B122" s="159" t="s">
        <v>27</v>
      </c>
      <c r="C122" s="159"/>
      <c r="D122" s="2">
        <f>D121</f>
        <v>6388.64</v>
      </c>
      <c r="E122" s="2">
        <f t="shared" ref="E122:I122" si="80">E121</f>
        <v>6424.73</v>
      </c>
      <c r="F122" s="2">
        <f t="shared" si="80"/>
        <v>7513.12</v>
      </c>
      <c r="G122" s="2">
        <f t="shared" si="80"/>
        <v>8619.15</v>
      </c>
      <c r="H122" s="2">
        <f t="shared" si="80"/>
        <v>9685.15</v>
      </c>
      <c r="I122" s="2">
        <f t="shared" si="80"/>
        <v>7647.15</v>
      </c>
    </row>
    <row r="123" spans="2:15" x14ac:dyDescent="0.25">
      <c r="B123" s="159" t="s">
        <v>28</v>
      </c>
      <c r="C123" s="159"/>
      <c r="D123" s="2">
        <f t="shared" ref="D123:D125" si="81">D122</f>
        <v>6388.64</v>
      </c>
      <c r="E123" s="2">
        <f t="shared" ref="E123:E125" si="82">E122</f>
        <v>6424.73</v>
      </c>
      <c r="F123" s="2">
        <f t="shared" ref="F123:F125" si="83">F122</f>
        <v>7513.12</v>
      </c>
      <c r="G123" s="2">
        <f t="shared" ref="G123:G125" si="84">G122</f>
        <v>8619.15</v>
      </c>
      <c r="H123" s="2">
        <f t="shared" ref="H123:H125" si="85">H122</f>
        <v>9685.15</v>
      </c>
      <c r="I123" s="2">
        <f t="shared" ref="I123:I125" si="86">I122</f>
        <v>7647.15</v>
      </c>
    </row>
    <row r="124" spans="2:15" x14ac:dyDescent="0.25">
      <c r="B124" s="159" t="s">
        <v>29</v>
      </c>
      <c r="C124" s="159"/>
      <c r="D124" s="2">
        <f t="shared" si="81"/>
        <v>6388.64</v>
      </c>
      <c r="E124" s="2">
        <f t="shared" si="82"/>
        <v>6424.73</v>
      </c>
      <c r="F124" s="2">
        <f t="shared" si="83"/>
        <v>7513.12</v>
      </c>
      <c r="G124" s="2">
        <f t="shared" si="84"/>
        <v>8619.15</v>
      </c>
      <c r="H124" s="2">
        <f t="shared" si="85"/>
        <v>9685.15</v>
      </c>
      <c r="I124" s="2">
        <f t="shared" si="86"/>
        <v>7647.15</v>
      </c>
    </row>
    <row r="125" spans="2:15" x14ac:dyDescent="0.25">
      <c r="B125" s="159" t="s">
        <v>30</v>
      </c>
      <c r="C125" s="159"/>
      <c r="D125" s="2">
        <f t="shared" si="81"/>
        <v>6388.64</v>
      </c>
      <c r="E125" s="2">
        <f t="shared" si="82"/>
        <v>6424.73</v>
      </c>
      <c r="F125" s="2">
        <f t="shared" si="83"/>
        <v>7513.12</v>
      </c>
      <c r="G125" s="2">
        <f t="shared" si="84"/>
        <v>8619.15</v>
      </c>
      <c r="H125" s="2">
        <f t="shared" si="85"/>
        <v>9685.15</v>
      </c>
      <c r="I125" s="2">
        <f t="shared" si="86"/>
        <v>7647.15</v>
      </c>
    </row>
    <row r="126" spans="2:15" x14ac:dyDescent="0.25">
      <c r="B126" s="163" t="s">
        <v>12</v>
      </c>
      <c r="C126" s="163"/>
      <c r="D126" s="2">
        <f>SUM(D121:D125)</f>
        <v>31943.200000000001</v>
      </c>
      <c r="E126" s="2">
        <f t="shared" ref="E126:I126" si="87">SUM(E121:E125)</f>
        <v>32123.649999999998</v>
      </c>
      <c r="F126" s="2">
        <f t="shared" si="87"/>
        <v>37565.599999999999</v>
      </c>
      <c r="G126" s="2">
        <f t="shared" si="87"/>
        <v>43095.75</v>
      </c>
      <c r="H126" s="2">
        <f t="shared" si="87"/>
        <v>48425.75</v>
      </c>
      <c r="I126" s="2">
        <f t="shared" si="87"/>
        <v>38235.75</v>
      </c>
    </row>
    <row r="127" spans="2:15" x14ac:dyDescent="0.25">
      <c r="B127" s="117" t="s">
        <v>98</v>
      </c>
      <c r="C127" s="117"/>
      <c r="D127" s="159">
        <f>SUM(D126:I126)</f>
        <v>231389.7</v>
      </c>
      <c r="E127" s="159"/>
      <c r="F127" s="159"/>
      <c r="G127" s="159"/>
      <c r="H127" s="159"/>
      <c r="I127" s="159"/>
    </row>
  </sheetData>
  <mergeCells count="85">
    <mergeCell ref="B127:C127"/>
    <mergeCell ref="D127:I127"/>
    <mergeCell ref="B119:I119"/>
    <mergeCell ref="B123:C123"/>
    <mergeCell ref="B124:C124"/>
    <mergeCell ref="B125:C125"/>
    <mergeCell ref="B126:C126"/>
    <mergeCell ref="B121:C121"/>
    <mergeCell ref="B122:C122"/>
    <mergeCell ref="B120:C120"/>
    <mergeCell ref="B2:K2"/>
    <mergeCell ref="F4:G9"/>
    <mergeCell ref="K19:K20"/>
    <mergeCell ref="K11:K12"/>
    <mergeCell ref="H4:I4"/>
    <mergeCell ref="H5:I5"/>
    <mergeCell ref="H6:I6"/>
    <mergeCell ref="B4:C4"/>
    <mergeCell ref="J4:K4"/>
    <mergeCell ref="B9:C9"/>
    <mergeCell ref="D8:E8"/>
    <mergeCell ref="J6:K6"/>
    <mergeCell ref="H7:I7"/>
    <mergeCell ref="H8:I8"/>
    <mergeCell ref="J8:K8"/>
    <mergeCell ref="B5:C5"/>
    <mergeCell ref="B116:C116"/>
    <mergeCell ref="B112:C112"/>
    <mergeCell ref="B113:C113"/>
    <mergeCell ref="B59:C59"/>
    <mergeCell ref="B107:C108"/>
    <mergeCell ref="B109:C109"/>
    <mergeCell ref="B110:C110"/>
    <mergeCell ref="B111:C111"/>
    <mergeCell ref="B114:C114"/>
    <mergeCell ref="B115:C115"/>
    <mergeCell ref="D107:E107"/>
    <mergeCell ref="H9:I9"/>
    <mergeCell ref="H11:I11"/>
    <mergeCell ref="D11:F11"/>
    <mergeCell ref="D37:F37"/>
    <mergeCell ref="D49:F49"/>
    <mergeCell ref="B6:C6"/>
    <mergeCell ref="B8:C8"/>
    <mergeCell ref="B7:C7"/>
    <mergeCell ref="B11:C11"/>
    <mergeCell ref="B19:C19"/>
    <mergeCell ref="B37:C37"/>
    <mergeCell ref="B45:C45"/>
    <mergeCell ref="B49:C49"/>
    <mergeCell ref="J107:K107"/>
    <mergeCell ref="L107:M107"/>
    <mergeCell ref="B78:C78"/>
    <mergeCell ref="D78:F78"/>
    <mergeCell ref="B63:C63"/>
    <mergeCell ref="D63:F63"/>
    <mergeCell ref="B102:C102"/>
    <mergeCell ref="B90:C90"/>
    <mergeCell ref="B94:C94"/>
    <mergeCell ref="D94:F94"/>
    <mergeCell ref="B74:C74"/>
    <mergeCell ref="K74:K75"/>
    <mergeCell ref="F107:G107"/>
    <mergeCell ref="N107:O107"/>
    <mergeCell ref="H37:I37"/>
    <mergeCell ref="K37:K38"/>
    <mergeCell ref="K45:K46"/>
    <mergeCell ref="H49:I49"/>
    <mergeCell ref="K49:K50"/>
    <mergeCell ref="K59:K60"/>
    <mergeCell ref="H107:I107"/>
    <mergeCell ref="H78:I78"/>
    <mergeCell ref="K78:K79"/>
    <mergeCell ref="H63:I63"/>
    <mergeCell ref="K63:K64"/>
    <mergeCell ref="K102:K103"/>
    <mergeCell ref="K90:K91"/>
    <mergeCell ref="H94:I94"/>
    <mergeCell ref="K94:K95"/>
    <mergeCell ref="B22:C22"/>
    <mergeCell ref="D22:F22"/>
    <mergeCell ref="H22:I22"/>
    <mergeCell ref="K22:K23"/>
    <mergeCell ref="B30:C30"/>
    <mergeCell ref="K30:K31"/>
  </mergeCells>
  <phoneticPr fontId="4" type="noConversion"/>
  <printOptions horizontalCentered="1"/>
  <pageMargins left="0.25" right="0.25" top="0.75" bottom="0.75" header="0.3" footer="0.3"/>
  <pageSetup paperSize="9" scale="80" orientation="landscape" r:id="rId1"/>
  <headerFooter>
    <oddFooter>&amp;L&amp;G&amp;R&amp;G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79"/>
  <sheetViews>
    <sheetView view="pageBreakPreview" topLeftCell="A116" zoomScale="60" zoomScaleNormal="100" workbookViewId="0">
      <selection activeCell="BD149" sqref="BD149"/>
    </sheetView>
  </sheetViews>
  <sheetFormatPr defaultRowHeight="15.75" x14ac:dyDescent="0.25"/>
  <cols>
    <col min="1" max="1" width="9.140625" customWidth="1"/>
    <col min="2" max="2" width="8.140625" style="74" customWidth="1"/>
    <col min="3" max="3" width="9.42578125" style="78" customWidth="1"/>
    <col min="4" max="4" width="11.7109375" bestFit="1" customWidth="1"/>
    <col min="5" max="5" width="11.7109375" customWidth="1"/>
    <col min="6" max="6" width="16.7109375" customWidth="1"/>
    <col min="7" max="7" width="14" customWidth="1"/>
    <col min="8" max="8" width="13.85546875" customWidth="1"/>
    <col min="9" max="9" width="15.5703125" customWidth="1"/>
    <col min="10" max="11" width="15.140625" customWidth="1"/>
    <col min="12" max="12" width="15.5703125" customWidth="1"/>
    <col min="13" max="13" width="15.140625" customWidth="1"/>
    <col min="14" max="14" width="11.42578125" customWidth="1"/>
    <col min="15" max="15" width="11" customWidth="1"/>
    <col min="16" max="16" width="10.5703125" customWidth="1"/>
    <col min="17" max="17" width="19.42578125" customWidth="1"/>
    <col min="18" max="18" width="19.42578125" hidden="1" customWidth="1"/>
    <col min="19" max="19" width="11.42578125" style="66" hidden="1" customWidth="1"/>
    <col min="20" max="20" width="11.42578125" hidden="1" customWidth="1"/>
    <col min="21" max="21" width="18.5703125" hidden="1" customWidth="1"/>
    <col min="22" max="22" width="9.140625" hidden="1" customWidth="1"/>
    <col min="23" max="23" width="16.42578125" hidden="1" customWidth="1"/>
    <col min="24" max="24" width="15.140625" hidden="1" customWidth="1"/>
    <col min="25" max="25" width="11.140625" hidden="1" customWidth="1"/>
    <col min="26" max="27" width="9.140625" hidden="1" customWidth="1"/>
    <col min="28" max="28" width="17.5703125" hidden="1" customWidth="1"/>
    <col min="29" max="29" width="12.28515625" hidden="1" customWidth="1"/>
    <col min="30" max="30" width="11" hidden="1" customWidth="1"/>
    <col min="31" max="32" width="9.140625" hidden="1" customWidth="1"/>
    <col min="33" max="33" width="14.28515625" hidden="1" customWidth="1"/>
    <col min="34" max="34" width="12.5703125" hidden="1" customWidth="1"/>
    <col min="35" max="35" width="11.28515625" hidden="1" customWidth="1"/>
    <col min="36" max="37" width="9.140625" hidden="1" customWidth="1"/>
    <col min="38" max="38" width="13.5703125" hidden="1" customWidth="1"/>
    <col min="39" max="39" width="12.140625" hidden="1" customWidth="1"/>
    <col min="40" max="40" width="14.7109375" hidden="1" customWidth="1"/>
    <col min="41" max="42" width="9.140625" hidden="1" customWidth="1"/>
    <col min="43" max="43" width="12.140625" hidden="1" customWidth="1"/>
    <col min="44" max="44" width="8.85546875" hidden="1" customWidth="1"/>
    <col min="45" max="45" width="11.140625" hidden="1" customWidth="1"/>
    <col min="46" max="46" width="0" hidden="1" customWidth="1"/>
  </cols>
  <sheetData>
    <row r="1" spans="1:46" x14ac:dyDescent="0.25">
      <c r="A1" s="60"/>
      <c r="B1" s="85"/>
      <c r="C1" s="86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46" x14ac:dyDescent="0.25">
      <c r="A2" s="60"/>
      <c r="B2" s="85"/>
      <c r="C2" s="86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46" x14ac:dyDescent="0.25">
      <c r="A3" s="60"/>
      <c r="B3" s="85"/>
      <c r="C3" s="86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46" x14ac:dyDescent="0.25">
      <c r="A4" s="60"/>
      <c r="B4" s="85"/>
      <c r="C4" s="86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46" x14ac:dyDescent="0.25">
      <c r="A5" s="60"/>
      <c r="B5" s="85"/>
      <c r="C5" s="86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46" x14ac:dyDescent="0.25">
      <c r="A6" s="60"/>
      <c r="B6" s="85"/>
      <c r="C6" s="86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46" x14ac:dyDescent="0.25">
      <c r="A7" s="60"/>
      <c r="B7" s="85"/>
      <c r="C7" s="86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46" x14ac:dyDescent="0.25">
      <c r="A8" s="60"/>
      <c r="B8" s="85"/>
      <c r="C8" s="86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</row>
    <row r="9" spans="1:46" x14ac:dyDescent="0.25">
      <c r="A9" s="60"/>
      <c r="B9" s="85"/>
      <c r="C9" s="86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</row>
    <row r="10" spans="1:46" x14ac:dyDescent="0.25">
      <c r="A10" s="60"/>
      <c r="B10" s="85"/>
      <c r="C10" s="86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</row>
    <row r="11" spans="1:46" x14ac:dyDescent="0.25">
      <c r="A11" s="60"/>
      <c r="B11" s="85"/>
      <c r="C11" s="86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</row>
    <row r="12" spans="1:46" x14ac:dyDescent="0.25">
      <c r="A12" s="60"/>
      <c r="B12" s="85"/>
      <c r="C12" s="86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</row>
    <row r="13" spans="1:46" x14ac:dyDescent="0.25">
      <c r="A13" s="60"/>
      <c r="B13" s="85"/>
      <c r="C13" s="86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</row>
    <row r="14" spans="1:46" ht="26.25" customHeight="1" x14ac:dyDescent="0.25">
      <c r="A14" s="60"/>
      <c r="B14" s="205" t="s">
        <v>145</v>
      </c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S14" s="73" t="s">
        <v>77</v>
      </c>
      <c r="T14" s="2">
        <v>450</v>
      </c>
      <c r="U14" s="2"/>
      <c r="W14" s="2" t="s">
        <v>138</v>
      </c>
      <c r="X14" s="2"/>
      <c r="Y14" s="2"/>
      <c r="Z14" s="2"/>
      <c r="AB14" t="s">
        <v>141</v>
      </c>
      <c r="AG14" t="s">
        <v>142</v>
      </c>
      <c r="AL14" t="s">
        <v>143</v>
      </c>
      <c r="AQ14" t="s">
        <v>144</v>
      </c>
    </row>
    <row r="15" spans="1:46" ht="69.75" customHeight="1" x14ac:dyDescent="0.25">
      <c r="A15" s="60"/>
      <c r="B15" s="84" t="s">
        <v>126</v>
      </c>
      <c r="C15" s="79" t="s">
        <v>101</v>
      </c>
      <c r="D15" s="84" t="s">
        <v>100</v>
      </c>
      <c r="E15" s="84" t="s">
        <v>130</v>
      </c>
      <c r="F15" s="84" t="s">
        <v>120</v>
      </c>
      <c r="G15" s="84" t="s">
        <v>121</v>
      </c>
      <c r="H15" s="84" t="s">
        <v>146</v>
      </c>
      <c r="I15" s="84" t="s">
        <v>122</v>
      </c>
      <c r="J15" s="84" t="s">
        <v>124</v>
      </c>
      <c r="K15" s="84" t="s">
        <v>147</v>
      </c>
      <c r="L15" s="84" t="s">
        <v>148</v>
      </c>
      <c r="M15" s="84" t="s">
        <v>149</v>
      </c>
      <c r="N15" s="84" t="s">
        <v>125</v>
      </c>
      <c r="O15" s="204" t="s">
        <v>127</v>
      </c>
      <c r="P15" s="204"/>
      <c r="R15" s="2"/>
      <c r="S15" s="70" t="s">
        <v>134</v>
      </c>
      <c r="T15" s="2">
        <f>SUM(S17:S178)</f>
        <v>7992.0399999999909</v>
      </c>
      <c r="U15" s="2"/>
      <c r="W15" s="2" t="s">
        <v>139</v>
      </c>
      <c r="X15" s="2">
        <v>1413</v>
      </c>
      <c r="Y15" s="2" t="s">
        <v>134</v>
      </c>
      <c r="Z15" s="2">
        <f>SUM(S40,S43,S46,S49,S52,S55,S58,S61,S64,S67,S70,S73,S76)</f>
        <v>1769.2500000000005</v>
      </c>
      <c r="AB15" s="2" t="s">
        <v>139</v>
      </c>
      <c r="AC15" s="2">
        <v>484</v>
      </c>
      <c r="AD15" s="2" t="s">
        <v>134</v>
      </c>
      <c r="AE15" s="2">
        <f>SUM(S121+S124+S127+S130+S133)</f>
        <v>680.75</v>
      </c>
      <c r="AG15" s="2" t="s">
        <v>139</v>
      </c>
      <c r="AH15" s="2">
        <v>326</v>
      </c>
      <c r="AI15" s="2" t="s">
        <v>134</v>
      </c>
      <c r="AJ15" s="2">
        <f>SUM(S136+S139+S142)</f>
        <v>408.15000000000003</v>
      </c>
      <c r="AL15" s="2" t="s">
        <v>139</v>
      </c>
      <c r="AM15" s="2">
        <v>413</v>
      </c>
      <c r="AN15" s="2" t="s">
        <v>134</v>
      </c>
      <c r="AO15" s="2">
        <f>SUM(S106+S109+S112+S115)</f>
        <v>693.12</v>
      </c>
      <c r="AQ15" s="2" t="s">
        <v>139</v>
      </c>
      <c r="AR15" s="2">
        <v>1679</v>
      </c>
      <c r="AS15" s="2" t="s">
        <v>134</v>
      </c>
      <c r="AT15" s="2">
        <f>SUM(S145+S148+S151,S154,S157,S160,S163,S166,S169,S172,S175,S178)</f>
        <v>1625.76</v>
      </c>
    </row>
    <row r="16" spans="1:46" ht="51" x14ac:dyDescent="0.25">
      <c r="A16" s="60"/>
      <c r="B16" s="87"/>
      <c r="C16" s="88"/>
      <c r="D16" s="89"/>
      <c r="E16" s="89"/>
      <c r="F16" s="84" t="s">
        <v>119</v>
      </c>
      <c r="G16" s="84" t="s">
        <v>119</v>
      </c>
      <c r="H16" s="84" t="s">
        <v>119</v>
      </c>
      <c r="I16" s="84" t="s">
        <v>123</v>
      </c>
      <c r="J16" s="84" t="s">
        <v>119</v>
      </c>
      <c r="K16" s="84" t="s">
        <v>119</v>
      </c>
      <c r="L16" s="81" t="s">
        <v>123</v>
      </c>
      <c r="M16" s="84" t="s">
        <v>119</v>
      </c>
      <c r="N16" s="84" t="s">
        <v>119</v>
      </c>
      <c r="O16" s="84" t="s">
        <v>129</v>
      </c>
      <c r="P16" s="84" t="s">
        <v>128</v>
      </c>
      <c r="R16" s="68" t="s">
        <v>137</v>
      </c>
      <c r="S16" s="69" t="s">
        <v>134</v>
      </c>
      <c r="T16" s="69" t="s">
        <v>135</v>
      </c>
      <c r="U16" s="69" t="s">
        <v>136</v>
      </c>
      <c r="W16" s="68" t="s">
        <v>135</v>
      </c>
      <c r="X16" s="75" t="s">
        <v>140</v>
      </c>
      <c r="Y16" s="2"/>
      <c r="Z16" s="2"/>
      <c r="AB16" s="68" t="s">
        <v>135</v>
      </c>
      <c r="AC16" s="75" t="s">
        <v>140</v>
      </c>
      <c r="AD16" s="2"/>
      <c r="AE16" s="2"/>
      <c r="AG16" s="68" t="s">
        <v>135</v>
      </c>
      <c r="AH16" s="75" t="s">
        <v>140</v>
      </c>
      <c r="AI16" s="2"/>
      <c r="AJ16" s="2"/>
      <c r="AL16" s="68" t="s">
        <v>135</v>
      </c>
      <c r="AM16" s="75" t="s">
        <v>140</v>
      </c>
      <c r="AN16" s="2"/>
      <c r="AO16" s="2"/>
      <c r="AQ16" s="68" t="s">
        <v>135</v>
      </c>
      <c r="AR16" s="75" t="s">
        <v>140</v>
      </c>
      <c r="AS16" s="2"/>
      <c r="AT16" s="2"/>
    </row>
    <row r="17" spans="1:46" ht="15.75" hidden="1" customHeight="1" x14ac:dyDescent="0.25">
      <c r="A17" s="60"/>
      <c r="B17" s="174">
        <v>1</v>
      </c>
      <c r="C17" s="180">
        <v>1</v>
      </c>
      <c r="D17" s="90" t="s">
        <v>115</v>
      </c>
      <c r="E17" s="90" t="s">
        <v>131</v>
      </c>
      <c r="F17" s="90">
        <v>42.54</v>
      </c>
      <c r="G17" s="90">
        <v>0</v>
      </c>
      <c r="H17" s="90">
        <v>0</v>
      </c>
      <c r="I17" s="91">
        <v>0</v>
      </c>
      <c r="J17" s="171">
        <f>SUM(F17:I19)</f>
        <v>157.55860661358051</v>
      </c>
      <c r="K17" s="92"/>
      <c r="L17" s="92"/>
      <c r="M17" s="183">
        <v>0</v>
      </c>
      <c r="N17" s="168">
        <v>0</v>
      </c>
      <c r="O17" s="168">
        <v>2</v>
      </c>
      <c r="P17" s="201"/>
      <c r="R17">
        <f>SUM(F17:I17)</f>
        <v>42.54</v>
      </c>
      <c r="W17" s="2"/>
      <c r="X17" s="2"/>
      <c r="Y17" s="2"/>
      <c r="Z17" s="2"/>
      <c r="AB17" s="2"/>
      <c r="AC17" s="2"/>
      <c r="AD17" s="2"/>
      <c r="AE17" s="2"/>
      <c r="AG17" s="2"/>
      <c r="AH17" s="2"/>
      <c r="AI17" s="2"/>
      <c r="AJ17" s="2"/>
      <c r="AL17" s="2"/>
      <c r="AM17" s="2"/>
      <c r="AN17" s="2"/>
      <c r="AO17" s="2"/>
      <c r="AQ17" s="2"/>
      <c r="AR17" s="2"/>
      <c r="AS17" s="2"/>
      <c r="AT17" s="2"/>
    </row>
    <row r="18" spans="1:46" ht="15" hidden="1" x14ac:dyDescent="0.25">
      <c r="A18" s="60"/>
      <c r="B18" s="175"/>
      <c r="C18" s="181"/>
      <c r="D18" s="90"/>
      <c r="E18" s="90" t="s">
        <v>132</v>
      </c>
      <c r="F18" s="90">
        <v>50.78</v>
      </c>
      <c r="G18" s="90">
        <v>0</v>
      </c>
      <c r="H18" s="90">
        <v>2.2999999999999998</v>
      </c>
      <c r="I18" s="90">
        <v>0</v>
      </c>
      <c r="J18" s="172"/>
      <c r="K18" s="93"/>
      <c r="L18" s="93"/>
      <c r="M18" s="184"/>
      <c r="N18" s="169"/>
      <c r="O18" s="169"/>
      <c r="P18" s="202"/>
      <c r="R18">
        <f>SUM(F18:I18)</f>
        <v>53.08</v>
      </c>
      <c r="W18" s="2"/>
      <c r="X18" s="2"/>
      <c r="Y18" s="2"/>
      <c r="Z18" s="2"/>
      <c r="AB18" s="2"/>
      <c r="AC18" s="2"/>
      <c r="AD18" s="2"/>
      <c r="AE18" s="2"/>
      <c r="AG18" s="2"/>
      <c r="AH18" s="2"/>
      <c r="AI18" s="2"/>
      <c r="AJ18" s="2"/>
      <c r="AL18" s="2"/>
      <c r="AM18" s="2"/>
      <c r="AN18" s="2"/>
      <c r="AO18" s="2"/>
      <c r="AQ18" s="2"/>
      <c r="AR18" s="2"/>
      <c r="AS18" s="2"/>
      <c r="AT18" s="2"/>
    </row>
    <row r="19" spans="1:46" ht="15" hidden="1" x14ac:dyDescent="0.25">
      <c r="A19" s="60"/>
      <c r="B19" s="176"/>
      <c r="C19" s="182"/>
      <c r="D19" s="90"/>
      <c r="E19" s="90" t="s">
        <v>133</v>
      </c>
      <c r="F19" s="90">
        <v>53.54</v>
      </c>
      <c r="G19" s="90">
        <v>0</v>
      </c>
      <c r="H19" s="90">
        <v>0</v>
      </c>
      <c r="I19" s="94">
        <f>U19</f>
        <v>8.3986066135805224</v>
      </c>
      <c r="J19" s="173"/>
      <c r="K19" s="95"/>
      <c r="L19" s="95"/>
      <c r="M19" s="185"/>
      <c r="N19" s="170"/>
      <c r="O19" s="170"/>
      <c r="P19" s="203"/>
      <c r="R19">
        <f t="shared" ref="R19:R50" si="0">SUM(F19:H19)</f>
        <v>53.54</v>
      </c>
      <c r="S19" s="66">
        <f>R17+R18+R19</f>
        <v>149.16</v>
      </c>
      <c r="T19" s="1">
        <f>S19/$T$15%</f>
        <v>1.8663570252401158</v>
      </c>
      <c r="U19" s="71">
        <f>$T$14*T19%</f>
        <v>8.3986066135805224</v>
      </c>
      <c r="W19" s="2"/>
      <c r="X19" s="2"/>
      <c r="Y19" s="2"/>
      <c r="Z19" s="2"/>
      <c r="AB19" s="2"/>
      <c r="AC19" s="2"/>
      <c r="AD19" s="2"/>
      <c r="AE19" s="2"/>
      <c r="AG19" s="2"/>
      <c r="AH19" s="2"/>
      <c r="AI19" s="2"/>
      <c r="AJ19" s="2"/>
      <c r="AL19" s="2"/>
      <c r="AM19" s="2"/>
      <c r="AN19" s="2"/>
      <c r="AO19" s="2"/>
      <c r="AQ19" s="2"/>
      <c r="AR19" s="2"/>
      <c r="AS19" s="2"/>
      <c r="AT19" s="2"/>
    </row>
    <row r="20" spans="1:46" ht="15" hidden="1" x14ac:dyDescent="0.25">
      <c r="A20" s="60"/>
      <c r="B20" s="174">
        <v>2</v>
      </c>
      <c r="C20" s="177">
        <v>2</v>
      </c>
      <c r="D20" s="90" t="s">
        <v>118</v>
      </c>
      <c r="E20" s="90" t="s">
        <v>131</v>
      </c>
      <c r="F20" s="90">
        <v>48.43</v>
      </c>
      <c r="G20" s="90">
        <v>0</v>
      </c>
      <c r="H20" s="90">
        <v>0</v>
      </c>
      <c r="I20" s="94">
        <f>58.97</f>
        <v>58.97</v>
      </c>
      <c r="J20" s="171">
        <f>SUM(F20:I22)</f>
        <v>237.1793893924455</v>
      </c>
      <c r="K20" s="92"/>
      <c r="L20" s="92"/>
      <c r="M20" s="168">
        <v>0</v>
      </c>
      <c r="N20" s="168">
        <v>0</v>
      </c>
      <c r="O20" s="168">
        <v>2</v>
      </c>
      <c r="P20" s="201"/>
      <c r="R20">
        <f t="shared" si="0"/>
        <v>48.43</v>
      </c>
      <c r="T20" s="1"/>
      <c r="U20" s="71"/>
      <c r="W20" s="2"/>
      <c r="X20" s="2"/>
      <c r="Y20" s="2"/>
      <c r="Z20" s="2"/>
      <c r="AB20" s="2"/>
      <c r="AC20" s="2"/>
      <c r="AD20" s="2"/>
      <c r="AE20" s="2"/>
      <c r="AG20" s="2"/>
      <c r="AH20" s="2"/>
      <c r="AI20" s="2"/>
      <c r="AJ20" s="2"/>
      <c r="AL20" s="2"/>
      <c r="AM20" s="2"/>
      <c r="AN20" s="2"/>
      <c r="AO20" s="2"/>
      <c r="AQ20" s="2"/>
      <c r="AR20" s="2"/>
      <c r="AS20" s="2"/>
      <c r="AT20" s="2"/>
    </row>
    <row r="21" spans="1:46" ht="15" hidden="1" x14ac:dyDescent="0.25">
      <c r="A21" s="60"/>
      <c r="B21" s="175"/>
      <c r="C21" s="178"/>
      <c r="D21" s="90"/>
      <c r="E21" s="90" t="s">
        <v>132</v>
      </c>
      <c r="F21" s="90">
        <v>57.04</v>
      </c>
      <c r="G21" s="90">
        <v>0</v>
      </c>
      <c r="H21" s="90">
        <v>3.12</v>
      </c>
      <c r="I21" s="94">
        <f t="shared" ref="I21:I82" si="1">U21</f>
        <v>0</v>
      </c>
      <c r="J21" s="172"/>
      <c r="K21" s="93"/>
      <c r="L21" s="93"/>
      <c r="M21" s="169"/>
      <c r="N21" s="169"/>
      <c r="O21" s="169"/>
      <c r="P21" s="202"/>
      <c r="R21">
        <f t="shared" si="0"/>
        <v>60.16</v>
      </c>
      <c r="T21" s="1"/>
      <c r="U21" s="71"/>
      <c r="W21" s="2"/>
      <c r="X21" s="2"/>
      <c r="Y21" s="2"/>
      <c r="Z21" s="2"/>
      <c r="AB21" s="2"/>
      <c r="AC21" s="2"/>
      <c r="AD21" s="2"/>
      <c r="AE21" s="2"/>
      <c r="AG21" s="2"/>
      <c r="AH21" s="2"/>
      <c r="AI21" s="2"/>
      <c r="AJ21" s="2"/>
      <c r="AL21" s="2"/>
      <c r="AM21" s="2"/>
      <c r="AN21" s="2"/>
      <c r="AO21" s="2"/>
      <c r="AQ21" s="2"/>
      <c r="AR21" s="2"/>
      <c r="AS21" s="2"/>
      <c r="AT21" s="2"/>
    </row>
    <row r="22" spans="1:46" ht="15" hidden="1" x14ac:dyDescent="0.25">
      <c r="A22" s="60"/>
      <c r="B22" s="176"/>
      <c r="C22" s="179"/>
      <c r="D22" s="90"/>
      <c r="E22" s="90" t="s">
        <v>133</v>
      </c>
      <c r="F22" s="90">
        <v>55.56</v>
      </c>
      <c r="G22" s="90">
        <v>4.5599999999999996</v>
      </c>
      <c r="H22" s="90">
        <v>0</v>
      </c>
      <c r="I22" s="94">
        <f t="shared" si="1"/>
        <v>9.4993893924454937</v>
      </c>
      <c r="J22" s="173"/>
      <c r="K22" s="95"/>
      <c r="L22" s="95"/>
      <c r="M22" s="170"/>
      <c r="N22" s="170"/>
      <c r="O22" s="170"/>
      <c r="P22" s="203"/>
      <c r="R22">
        <f t="shared" si="0"/>
        <v>60.120000000000005</v>
      </c>
      <c r="S22" s="66">
        <f>R20+R21+R22</f>
        <v>168.71</v>
      </c>
      <c r="T22" s="1">
        <f t="shared" ref="T22:T83" si="2">S22/$T$15%</f>
        <v>2.110975420543443</v>
      </c>
      <c r="U22" s="71">
        <f t="shared" ref="U22:U83" si="3">$T$14*T22%</f>
        <v>9.4993893924454937</v>
      </c>
      <c r="W22" s="2"/>
      <c r="X22" s="2"/>
      <c r="Y22" s="2"/>
      <c r="Z22" s="2"/>
      <c r="AB22" s="2"/>
      <c r="AC22" s="2"/>
      <c r="AD22" s="2"/>
      <c r="AE22" s="2"/>
      <c r="AG22" s="2"/>
      <c r="AH22" s="2"/>
      <c r="AI22" s="2"/>
      <c r="AJ22" s="2"/>
      <c r="AL22" s="2"/>
      <c r="AM22" s="2"/>
      <c r="AN22" s="2"/>
      <c r="AO22" s="2"/>
      <c r="AQ22" s="2"/>
      <c r="AR22" s="2"/>
      <c r="AS22" s="2"/>
      <c r="AT22" s="2"/>
    </row>
    <row r="23" spans="1:46" ht="15" hidden="1" x14ac:dyDescent="0.25">
      <c r="A23" s="60"/>
      <c r="B23" s="174">
        <v>3</v>
      </c>
      <c r="C23" s="177">
        <v>3</v>
      </c>
      <c r="D23" s="90" t="s">
        <v>118</v>
      </c>
      <c r="E23" s="90" t="s">
        <v>131</v>
      </c>
      <c r="F23" s="90">
        <v>48.43</v>
      </c>
      <c r="G23" s="90">
        <v>0</v>
      </c>
      <c r="H23" s="90">
        <v>0</v>
      </c>
      <c r="I23" s="94">
        <f>58.97</f>
        <v>58.97</v>
      </c>
      <c r="J23" s="171">
        <f>SUM(F23:I25)</f>
        <v>237.1793893924455</v>
      </c>
      <c r="K23" s="92"/>
      <c r="L23" s="92"/>
      <c r="M23" s="168">
        <v>0</v>
      </c>
      <c r="N23" s="168">
        <v>0</v>
      </c>
      <c r="O23" s="168">
        <v>2</v>
      </c>
      <c r="P23" s="201"/>
      <c r="R23">
        <f t="shared" si="0"/>
        <v>48.43</v>
      </c>
      <c r="T23" s="1"/>
      <c r="U23" s="71"/>
      <c r="W23" s="2"/>
      <c r="X23" s="2"/>
      <c r="Y23" s="2"/>
      <c r="Z23" s="2"/>
      <c r="AB23" s="2"/>
      <c r="AC23" s="2"/>
      <c r="AD23" s="2"/>
      <c r="AE23" s="2"/>
      <c r="AG23" s="2"/>
      <c r="AH23" s="2"/>
      <c r="AI23" s="2"/>
      <c r="AJ23" s="2"/>
      <c r="AL23" s="2"/>
      <c r="AM23" s="2"/>
      <c r="AN23" s="2"/>
      <c r="AO23" s="2"/>
      <c r="AQ23" s="2"/>
      <c r="AR23" s="2"/>
      <c r="AS23" s="2"/>
      <c r="AT23" s="2"/>
    </row>
    <row r="24" spans="1:46" ht="15" hidden="1" x14ac:dyDescent="0.25">
      <c r="A24" s="60"/>
      <c r="B24" s="175"/>
      <c r="C24" s="178"/>
      <c r="D24" s="90"/>
      <c r="E24" s="90" t="s">
        <v>132</v>
      </c>
      <c r="F24" s="90">
        <v>57.04</v>
      </c>
      <c r="G24" s="90">
        <v>0</v>
      </c>
      <c r="H24" s="90">
        <v>3.12</v>
      </c>
      <c r="I24" s="94">
        <f t="shared" si="1"/>
        <v>0</v>
      </c>
      <c r="J24" s="172"/>
      <c r="K24" s="93"/>
      <c r="L24" s="93"/>
      <c r="M24" s="169"/>
      <c r="N24" s="169"/>
      <c r="O24" s="169"/>
      <c r="P24" s="202"/>
      <c r="R24">
        <f t="shared" si="0"/>
        <v>60.16</v>
      </c>
      <c r="T24" s="1"/>
      <c r="U24" s="71"/>
      <c r="W24" s="2"/>
      <c r="X24" s="2"/>
      <c r="Y24" s="2"/>
      <c r="Z24" s="2"/>
      <c r="AB24" s="2"/>
      <c r="AC24" s="2"/>
      <c r="AD24" s="2"/>
      <c r="AE24" s="2"/>
      <c r="AG24" s="2"/>
      <c r="AH24" s="2"/>
      <c r="AI24" s="2"/>
      <c r="AJ24" s="2"/>
      <c r="AL24" s="2"/>
      <c r="AM24" s="2"/>
      <c r="AN24" s="2"/>
      <c r="AO24" s="2"/>
      <c r="AQ24" s="2"/>
      <c r="AR24" s="2"/>
      <c r="AS24" s="2"/>
      <c r="AT24" s="2"/>
    </row>
    <row r="25" spans="1:46" ht="15" hidden="1" x14ac:dyDescent="0.25">
      <c r="A25" s="60"/>
      <c r="B25" s="176"/>
      <c r="C25" s="179"/>
      <c r="D25" s="90"/>
      <c r="E25" s="90" t="s">
        <v>133</v>
      </c>
      <c r="F25" s="90">
        <v>55.56</v>
      </c>
      <c r="G25" s="90">
        <v>4.5599999999999996</v>
      </c>
      <c r="H25" s="90">
        <v>0</v>
      </c>
      <c r="I25" s="94">
        <f t="shared" si="1"/>
        <v>9.4993893924454937</v>
      </c>
      <c r="J25" s="173"/>
      <c r="K25" s="95"/>
      <c r="L25" s="95"/>
      <c r="M25" s="170"/>
      <c r="N25" s="170"/>
      <c r="O25" s="170"/>
      <c r="P25" s="203"/>
      <c r="R25">
        <f t="shared" si="0"/>
        <v>60.120000000000005</v>
      </c>
      <c r="S25" s="66">
        <f>R23+R24+R25</f>
        <v>168.71</v>
      </c>
      <c r="T25" s="1">
        <f t="shared" si="2"/>
        <v>2.110975420543443</v>
      </c>
      <c r="U25" s="71">
        <f t="shared" si="3"/>
        <v>9.4993893924454937</v>
      </c>
      <c r="W25" s="2"/>
      <c r="X25" s="2"/>
      <c r="Y25" s="2"/>
      <c r="Z25" s="2"/>
      <c r="AB25" s="2"/>
      <c r="AC25" s="2"/>
      <c r="AD25" s="2"/>
      <c r="AE25" s="2"/>
      <c r="AG25" s="2"/>
      <c r="AH25" s="2"/>
      <c r="AI25" s="2"/>
      <c r="AJ25" s="2"/>
      <c r="AL25" s="2"/>
      <c r="AM25" s="2"/>
      <c r="AN25" s="2"/>
      <c r="AO25" s="2"/>
      <c r="AQ25" s="2"/>
      <c r="AR25" s="2"/>
      <c r="AS25" s="2"/>
      <c r="AT25" s="2"/>
    </row>
    <row r="26" spans="1:46" ht="15" hidden="1" x14ac:dyDescent="0.25">
      <c r="A26" s="60"/>
      <c r="B26" s="174">
        <v>4</v>
      </c>
      <c r="C26" s="177">
        <v>4</v>
      </c>
      <c r="D26" s="90" t="s">
        <v>118</v>
      </c>
      <c r="E26" s="90" t="s">
        <v>131</v>
      </c>
      <c r="F26" s="90">
        <v>48.43</v>
      </c>
      <c r="G26" s="90">
        <v>0</v>
      </c>
      <c r="H26" s="90">
        <v>0</v>
      </c>
      <c r="I26" s="94">
        <f>58.97</f>
        <v>58.97</v>
      </c>
      <c r="J26" s="171">
        <f>SUM(F26:I28)</f>
        <v>237.1793893924455</v>
      </c>
      <c r="K26" s="92"/>
      <c r="L26" s="92"/>
      <c r="M26" s="168">
        <v>0</v>
      </c>
      <c r="N26" s="168">
        <v>0</v>
      </c>
      <c r="O26" s="168">
        <v>2</v>
      </c>
      <c r="P26" s="201"/>
      <c r="R26">
        <f t="shared" si="0"/>
        <v>48.43</v>
      </c>
      <c r="T26" s="1"/>
      <c r="U26" s="71"/>
      <c r="W26" s="2"/>
      <c r="X26" s="2"/>
      <c r="Y26" s="2"/>
      <c r="Z26" s="2"/>
      <c r="AB26" s="2"/>
      <c r="AC26" s="2"/>
      <c r="AD26" s="2"/>
      <c r="AE26" s="2"/>
      <c r="AG26" s="2"/>
      <c r="AH26" s="2"/>
      <c r="AI26" s="2"/>
      <c r="AJ26" s="2"/>
      <c r="AL26" s="2"/>
      <c r="AM26" s="2"/>
      <c r="AN26" s="2"/>
      <c r="AO26" s="2"/>
      <c r="AQ26" s="2"/>
      <c r="AR26" s="2"/>
      <c r="AS26" s="2"/>
      <c r="AT26" s="2"/>
    </row>
    <row r="27" spans="1:46" ht="15" hidden="1" x14ac:dyDescent="0.25">
      <c r="A27" s="60"/>
      <c r="B27" s="175"/>
      <c r="C27" s="178"/>
      <c r="D27" s="90"/>
      <c r="E27" s="90" t="s">
        <v>132</v>
      </c>
      <c r="F27" s="90">
        <v>57.04</v>
      </c>
      <c r="G27" s="90">
        <v>0</v>
      </c>
      <c r="H27" s="90">
        <v>3.12</v>
      </c>
      <c r="I27" s="94">
        <f t="shared" si="1"/>
        <v>0</v>
      </c>
      <c r="J27" s="172"/>
      <c r="K27" s="93"/>
      <c r="L27" s="93"/>
      <c r="M27" s="169"/>
      <c r="N27" s="169"/>
      <c r="O27" s="169"/>
      <c r="P27" s="202"/>
      <c r="R27">
        <f t="shared" si="0"/>
        <v>60.16</v>
      </c>
      <c r="T27" s="1"/>
      <c r="U27" s="71"/>
      <c r="W27" s="2"/>
      <c r="X27" s="2"/>
      <c r="Y27" s="2"/>
      <c r="Z27" s="2"/>
      <c r="AB27" s="2"/>
      <c r="AC27" s="2"/>
      <c r="AD27" s="2"/>
      <c r="AE27" s="2"/>
      <c r="AG27" s="2"/>
      <c r="AH27" s="2"/>
      <c r="AI27" s="2"/>
      <c r="AJ27" s="2"/>
      <c r="AL27" s="2"/>
      <c r="AM27" s="2"/>
      <c r="AN27" s="2"/>
      <c r="AO27" s="2"/>
      <c r="AQ27" s="2"/>
      <c r="AR27" s="2"/>
      <c r="AS27" s="2"/>
      <c r="AT27" s="2"/>
    </row>
    <row r="28" spans="1:46" ht="15" hidden="1" x14ac:dyDescent="0.25">
      <c r="A28" s="60"/>
      <c r="B28" s="176"/>
      <c r="C28" s="179"/>
      <c r="D28" s="90"/>
      <c r="E28" s="90" t="s">
        <v>133</v>
      </c>
      <c r="F28" s="90">
        <v>55.56</v>
      </c>
      <c r="G28" s="90">
        <v>4.5599999999999996</v>
      </c>
      <c r="H28" s="90">
        <v>0</v>
      </c>
      <c r="I28" s="94">
        <f t="shared" si="1"/>
        <v>9.4993893924454937</v>
      </c>
      <c r="J28" s="173"/>
      <c r="K28" s="95"/>
      <c r="L28" s="95"/>
      <c r="M28" s="170"/>
      <c r="N28" s="170"/>
      <c r="O28" s="170"/>
      <c r="P28" s="203"/>
      <c r="R28">
        <f t="shared" si="0"/>
        <v>60.120000000000005</v>
      </c>
      <c r="S28" s="66">
        <f>R26+R27+R28</f>
        <v>168.71</v>
      </c>
      <c r="T28" s="1">
        <f t="shared" si="2"/>
        <v>2.110975420543443</v>
      </c>
      <c r="U28" s="71">
        <f t="shared" si="3"/>
        <v>9.4993893924454937</v>
      </c>
      <c r="W28" s="2"/>
      <c r="X28" s="2"/>
      <c r="Y28" s="2"/>
      <c r="Z28" s="2"/>
      <c r="AB28" s="2"/>
      <c r="AC28" s="2"/>
      <c r="AD28" s="2"/>
      <c r="AE28" s="2"/>
      <c r="AG28" s="2"/>
      <c r="AH28" s="2"/>
      <c r="AI28" s="2"/>
      <c r="AJ28" s="2"/>
      <c r="AL28" s="2"/>
      <c r="AM28" s="2"/>
      <c r="AN28" s="2"/>
      <c r="AO28" s="2"/>
      <c r="AQ28" s="2"/>
      <c r="AR28" s="2"/>
      <c r="AS28" s="2"/>
      <c r="AT28" s="2"/>
    </row>
    <row r="29" spans="1:46" ht="15" hidden="1" x14ac:dyDescent="0.25">
      <c r="A29" s="60"/>
      <c r="B29" s="174">
        <v>5</v>
      </c>
      <c r="C29" s="177">
        <v>5</v>
      </c>
      <c r="D29" s="90" t="s">
        <v>118</v>
      </c>
      <c r="E29" s="90" t="s">
        <v>131</v>
      </c>
      <c r="F29" s="90">
        <v>48.43</v>
      </c>
      <c r="G29" s="90">
        <v>0</v>
      </c>
      <c r="H29" s="90">
        <v>0</v>
      </c>
      <c r="I29" s="94">
        <f>58.97</f>
        <v>58.97</v>
      </c>
      <c r="J29" s="171">
        <f>SUM(F29:I31)</f>
        <v>237.1793893924455</v>
      </c>
      <c r="K29" s="92"/>
      <c r="L29" s="92"/>
      <c r="M29" s="168">
        <v>0</v>
      </c>
      <c r="N29" s="168">
        <v>0</v>
      </c>
      <c r="O29" s="168">
        <v>2</v>
      </c>
      <c r="P29" s="201"/>
      <c r="R29">
        <f t="shared" si="0"/>
        <v>48.43</v>
      </c>
      <c r="T29" s="1"/>
      <c r="U29" s="71"/>
      <c r="W29" s="2"/>
      <c r="X29" s="2"/>
      <c r="Y29" s="2"/>
      <c r="Z29" s="2"/>
      <c r="AB29" s="2"/>
      <c r="AC29" s="2"/>
      <c r="AD29" s="2"/>
      <c r="AE29" s="2"/>
      <c r="AG29" s="2"/>
      <c r="AH29" s="2"/>
      <c r="AI29" s="2"/>
      <c r="AJ29" s="2"/>
      <c r="AL29" s="2"/>
      <c r="AM29" s="2"/>
      <c r="AN29" s="2"/>
      <c r="AO29" s="2"/>
      <c r="AQ29" s="2"/>
      <c r="AR29" s="2"/>
      <c r="AS29" s="2"/>
      <c r="AT29" s="2"/>
    </row>
    <row r="30" spans="1:46" ht="15" hidden="1" x14ac:dyDescent="0.25">
      <c r="A30" s="60"/>
      <c r="B30" s="175"/>
      <c r="C30" s="178"/>
      <c r="D30" s="90"/>
      <c r="E30" s="90" t="s">
        <v>132</v>
      </c>
      <c r="F30" s="90">
        <v>57.04</v>
      </c>
      <c r="G30" s="90">
        <v>0</v>
      </c>
      <c r="H30" s="90">
        <v>3.12</v>
      </c>
      <c r="I30" s="94">
        <f t="shared" si="1"/>
        <v>0</v>
      </c>
      <c r="J30" s="172"/>
      <c r="K30" s="93"/>
      <c r="L30" s="93"/>
      <c r="M30" s="169"/>
      <c r="N30" s="169"/>
      <c r="O30" s="169"/>
      <c r="P30" s="202"/>
      <c r="R30">
        <f t="shared" si="0"/>
        <v>60.16</v>
      </c>
      <c r="T30" s="1"/>
      <c r="U30" s="71"/>
      <c r="W30" s="2"/>
      <c r="X30" s="2"/>
      <c r="Y30" s="2"/>
      <c r="Z30" s="2"/>
      <c r="AB30" s="2"/>
      <c r="AC30" s="2"/>
      <c r="AD30" s="2"/>
      <c r="AE30" s="2"/>
      <c r="AG30" s="2"/>
      <c r="AH30" s="2"/>
      <c r="AI30" s="2"/>
      <c r="AJ30" s="2"/>
      <c r="AL30" s="2"/>
      <c r="AM30" s="2"/>
      <c r="AN30" s="2"/>
      <c r="AO30" s="2"/>
      <c r="AQ30" s="2"/>
      <c r="AR30" s="2"/>
      <c r="AS30" s="2"/>
      <c r="AT30" s="2"/>
    </row>
    <row r="31" spans="1:46" ht="15" hidden="1" x14ac:dyDescent="0.25">
      <c r="A31" s="60"/>
      <c r="B31" s="176"/>
      <c r="C31" s="179"/>
      <c r="D31" s="90"/>
      <c r="E31" s="90" t="s">
        <v>133</v>
      </c>
      <c r="F31" s="90">
        <v>55.56</v>
      </c>
      <c r="G31" s="90">
        <v>4.5599999999999996</v>
      </c>
      <c r="H31" s="90">
        <v>0</v>
      </c>
      <c r="I31" s="94">
        <f t="shared" si="1"/>
        <v>9.4993893924454937</v>
      </c>
      <c r="J31" s="173"/>
      <c r="K31" s="95"/>
      <c r="L31" s="95"/>
      <c r="M31" s="170"/>
      <c r="N31" s="170"/>
      <c r="O31" s="170"/>
      <c r="P31" s="203"/>
      <c r="R31">
        <f t="shared" si="0"/>
        <v>60.120000000000005</v>
      </c>
      <c r="S31" s="66">
        <f>R29+R30+R31</f>
        <v>168.71</v>
      </c>
      <c r="T31" s="1">
        <f t="shared" si="2"/>
        <v>2.110975420543443</v>
      </c>
      <c r="U31" s="71">
        <f t="shared" si="3"/>
        <v>9.4993893924454937</v>
      </c>
      <c r="W31" s="2"/>
      <c r="X31" s="2"/>
      <c r="Y31" s="2"/>
      <c r="Z31" s="2"/>
      <c r="AB31" s="2"/>
      <c r="AC31" s="2"/>
      <c r="AD31" s="2"/>
      <c r="AE31" s="2"/>
      <c r="AG31" s="2"/>
      <c r="AH31" s="2"/>
      <c r="AI31" s="2"/>
      <c r="AJ31" s="2"/>
      <c r="AL31" s="2"/>
      <c r="AM31" s="2"/>
      <c r="AN31" s="2"/>
      <c r="AO31" s="2"/>
      <c r="AQ31" s="2"/>
      <c r="AR31" s="2"/>
      <c r="AS31" s="2"/>
      <c r="AT31" s="2"/>
    </row>
    <row r="32" spans="1:46" ht="15" hidden="1" x14ac:dyDescent="0.25">
      <c r="A32" s="60"/>
      <c r="B32" s="174">
        <v>6</v>
      </c>
      <c r="C32" s="177">
        <v>6</v>
      </c>
      <c r="D32" s="90" t="s">
        <v>118</v>
      </c>
      <c r="E32" s="90" t="s">
        <v>131</v>
      </c>
      <c r="F32" s="90">
        <v>48.43</v>
      </c>
      <c r="G32" s="90">
        <v>0</v>
      </c>
      <c r="H32" s="90">
        <v>0</v>
      </c>
      <c r="I32" s="94">
        <f>58.97</f>
        <v>58.97</v>
      </c>
      <c r="J32" s="171">
        <f>SUM(F32:I34)</f>
        <v>237.1793893924455</v>
      </c>
      <c r="K32" s="92"/>
      <c r="L32" s="92"/>
      <c r="M32" s="168">
        <v>0</v>
      </c>
      <c r="N32" s="168">
        <v>0</v>
      </c>
      <c r="O32" s="168">
        <v>2</v>
      </c>
      <c r="P32" s="201"/>
      <c r="R32">
        <f t="shared" si="0"/>
        <v>48.43</v>
      </c>
      <c r="T32" s="1"/>
      <c r="U32" s="71"/>
      <c r="W32" s="2"/>
      <c r="X32" s="2"/>
      <c r="Y32" s="2"/>
      <c r="Z32" s="2"/>
      <c r="AB32" s="2"/>
      <c r="AC32" s="2"/>
      <c r="AD32" s="2"/>
      <c r="AE32" s="2"/>
      <c r="AG32" s="2"/>
      <c r="AH32" s="2"/>
      <c r="AI32" s="2"/>
      <c r="AJ32" s="2"/>
      <c r="AL32" s="2"/>
      <c r="AM32" s="2"/>
      <c r="AN32" s="2"/>
      <c r="AO32" s="2"/>
      <c r="AQ32" s="2"/>
      <c r="AR32" s="2"/>
      <c r="AS32" s="2"/>
      <c r="AT32" s="2"/>
    </row>
    <row r="33" spans="1:46" ht="15" hidden="1" x14ac:dyDescent="0.25">
      <c r="A33" s="60"/>
      <c r="B33" s="175"/>
      <c r="C33" s="178"/>
      <c r="D33" s="90"/>
      <c r="E33" s="90" t="s">
        <v>132</v>
      </c>
      <c r="F33" s="90">
        <v>57.04</v>
      </c>
      <c r="G33" s="90">
        <v>0</v>
      </c>
      <c r="H33" s="90">
        <v>3.12</v>
      </c>
      <c r="I33" s="94">
        <f t="shared" si="1"/>
        <v>0</v>
      </c>
      <c r="J33" s="172"/>
      <c r="K33" s="93"/>
      <c r="L33" s="93"/>
      <c r="M33" s="169"/>
      <c r="N33" s="169"/>
      <c r="O33" s="169"/>
      <c r="P33" s="202"/>
      <c r="R33">
        <f t="shared" si="0"/>
        <v>60.16</v>
      </c>
      <c r="T33" s="1"/>
      <c r="U33" s="71"/>
      <c r="W33" s="2"/>
      <c r="X33" s="2"/>
      <c r="Y33" s="2"/>
      <c r="Z33" s="2"/>
      <c r="AB33" s="2"/>
      <c r="AC33" s="2"/>
      <c r="AD33" s="2"/>
      <c r="AE33" s="2"/>
      <c r="AG33" s="2"/>
      <c r="AH33" s="2"/>
      <c r="AI33" s="2"/>
      <c r="AJ33" s="2"/>
      <c r="AL33" s="2"/>
      <c r="AM33" s="2"/>
      <c r="AN33" s="2"/>
      <c r="AO33" s="2"/>
      <c r="AQ33" s="2"/>
      <c r="AR33" s="2"/>
      <c r="AS33" s="2"/>
      <c r="AT33" s="2"/>
    </row>
    <row r="34" spans="1:46" ht="15" hidden="1" x14ac:dyDescent="0.25">
      <c r="A34" s="60"/>
      <c r="B34" s="176"/>
      <c r="C34" s="179"/>
      <c r="D34" s="90"/>
      <c r="E34" s="90" t="s">
        <v>133</v>
      </c>
      <c r="F34" s="90">
        <v>55.56</v>
      </c>
      <c r="G34" s="90">
        <v>4.5599999999999996</v>
      </c>
      <c r="H34" s="90">
        <v>0</v>
      </c>
      <c r="I34" s="94">
        <f t="shared" si="1"/>
        <v>9.4993893924454937</v>
      </c>
      <c r="J34" s="173"/>
      <c r="K34" s="95"/>
      <c r="L34" s="95"/>
      <c r="M34" s="170"/>
      <c r="N34" s="170"/>
      <c r="O34" s="170"/>
      <c r="P34" s="203"/>
      <c r="R34">
        <f t="shared" si="0"/>
        <v>60.120000000000005</v>
      </c>
      <c r="S34" s="66">
        <f>R32+R33+R34</f>
        <v>168.71</v>
      </c>
      <c r="T34" s="1">
        <f t="shared" si="2"/>
        <v>2.110975420543443</v>
      </c>
      <c r="U34" s="71">
        <f t="shared" si="3"/>
        <v>9.4993893924454937</v>
      </c>
      <c r="W34" s="2"/>
      <c r="X34" s="2"/>
      <c r="Y34" s="2"/>
      <c r="Z34" s="2"/>
      <c r="AB34" s="2"/>
      <c r="AC34" s="2"/>
      <c r="AD34" s="2"/>
      <c r="AE34" s="2"/>
      <c r="AG34" s="2"/>
      <c r="AH34" s="2"/>
      <c r="AI34" s="2"/>
      <c r="AJ34" s="2"/>
      <c r="AL34" s="2"/>
      <c r="AM34" s="2"/>
      <c r="AN34" s="2"/>
      <c r="AO34" s="2"/>
      <c r="AQ34" s="2"/>
      <c r="AR34" s="2"/>
      <c r="AS34" s="2"/>
      <c r="AT34" s="2"/>
    </row>
    <row r="35" spans="1:46" ht="15" hidden="1" x14ac:dyDescent="0.25">
      <c r="A35" s="60"/>
      <c r="B35" s="174">
        <v>7</v>
      </c>
      <c r="C35" s="177">
        <v>7</v>
      </c>
      <c r="D35" s="90" t="s">
        <v>118</v>
      </c>
      <c r="E35" s="90" t="s">
        <v>131</v>
      </c>
      <c r="F35" s="90">
        <v>48.43</v>
      </c>
      <c r="G35" s="90">
        <v>0</v>
      </c>
      <c r="H35" s="90">
        <v>0</v>
      </c>
      <c r="I35" s="94">
        <f>58.97</f>
        <v>58.97</v>
      </c>
      <c r="J35" s="171">
        <f>SUM(F35:I37)</f>
        <v>237.1793893924455</v>
      </c>
      <c r="K35" s="92"/>
      <c r="L35" s="92"/>
      <c r="M35" s="168">
        <v>0</v>
      </c>
      <c r="N35" s="168">
        <v>0</v>
      </c>
      <c r="O35" s="168">
        <v>2</v>
      </c>
      <c r="P35" s="201"/>
      <c r="R35">
        <f t="shared" si="0"/>
        <v>48.43</v>
      </c>
      <c r="T35" s="1"/>
      <c r="U35" s="71"/>
      <c r="W35" s="2"/>
      <c r="X35" s="2"/>
      <c r="Y35" s="2"/>
      <c r="Z35" s="2"/>
      <c r="AB35" s="2"/>
      <c r="AC35" s="2"/>
      <c r="AD35" s="2"/>
      <c r="AE35" s="2"/>
      <c r="AG35" s="2"/>
      <c r="AH35" s="2"/>
      <c r="AI35" s="2"/>
      <c r="AJ35" s="2"/>
      <c r="AL35" s="2"/>
      <c r="AM35" s="2"/>
      <c r="AN35" s="2"/>
      <c r="AO35" s="2"/>
      <c r="AQ35" s="2"/>
      <c r="AR35" s="2"/>
      <c r="AS35" s="2"/>
      <c r="AT35" s="2"/>
    </row>
    <row r="36" spans="1:46" ht="15" hidden="1" x14ac:dyDescent="0.25">
      <c r="A36" s="60"/>
      <c r="B36" s="175"/>
      <c r="C36" s="178"/>
      <c r="D36" s="90"/>
      <c r="E36" s="90" t="s">
        <v>132</v>
      </c>
      <c r="F36" s="90">
        <v>57.04</v>
      </c>
      <c r="G36" s="90">
        <v>0</v>
      </c>
      <c r="H36" s="90">
        <v>3.12</v>
      </c>
      <c r="I36" s="94">
        <f t="shared" si="1"/>
        <v>0</v>
      </c>
      <c r="J36" s="172"/>
      <c r="K36" s="93"/>
      <c r="L36" s="93"/>
      <c r="M36" s="169"/>
      <c r="N36" s="169"/>
      <c r="O36" s="169"/>
      <c r="P36" s="202"/>
      <c r="R36">
        <f t="shared" si="0"/>
        <v>60.16</v>
      </c>
      <c r="T36" s="1"/>
      <c r="U36" s="71"/>
      <c r="W36" s="2"/>
      <c r="X36" s="2"/>
      <c r="Y36" s="2"/>
      <c r="Z36" s="2"/>
      <c r="AB36" s="2"/>
      <c r="AC36" s="2"/>
      <c r="AD36" s="2"/>
      <c r="AE36" s="2"/>
      <c r="AG36" s="2"/>
      <c r="AH36" s="2"/>
      <c r="AI36" s="2"/>
      <c r="AJ36" s="2"/>
      <c r="AL36" s="2"/>
      <c r="AM36" s="2"/>
      <c r="AN36" s="2"/>
      <c r="AO36" s="2"/>
      <c r="AQ36" s="2"/>
      <c r="AR36" s="2"/>
      <c r="AS36" s="2"/>
      <c r="AT36" s="2"/>
    </row>
    <row r="37" spans="1:46" ht="15" hidden="1" x14ac:dyDescent="0.25">
      <c r="A37" s="60"/>
      <c r="B37" s="176"/>
      <c r="C37" s="179"/>
      <c r="D37" s="90"/>
      <c r="E37" s="90" t="s">
        <v>133</v>
      </c>
      <c r="F37" s="90">
        <v>55.56</v>
      </c>
      <c r="G37" s="90">
        <v>4.5599999999999996</v>
      </c>
      <c r="H37" s="90">
        <v>0</v>
      </c>
      <c r="I37" s="94">
        <f t="shared" si="1"/>
        <v>9.4993893924454937</v>
      </c>
      <c r="J37" s="173"/>
      <c r="K37" s="95"/>
      <c r="L37" s="95"/>
      <c r="M37" s="170"/>
      <c r="N37" s="170"/>
      <c r="O37" s="170"/>
      <c r="P37" s="203"/>
      <c r="R37">
        <f t="shared" si="0"/>
        <v>60.120000000000005</v>
      </c>
      <c r="S37" s="66">
        <f>R35+R36+R37</f>
        <v>168.71</v>
      </c>
      <c r="T37" s="1">
        <f t="shared" si="2"/>
        <v>2.110975420543443</v>
      </c>
      <c r="U37" s="71">
        <f t="shared" si="3"/>
        <v>9.4993893924454937</v>
      </c>
      <c r="W37" s="2"/>
      <c r="X37" s="2"/>
      <c r="Y37" s="2"/>
      <c r="Z37" s="2"/>
      <c r="AB37" s="2"/>
      <c r="AC37" s="2"/>
      <c r="AD37" s="2"/>
      <c r="AE37" s="2"/>
      <c r="AG37" s="2"/>
      <c r="AH37" s="2"/>
      <c r="AI37" s="2"/>
      <c r="AJ37" s="2"/>
      <c r="AL37" s="2"/>
      <c r="AM37" s="2"/>
      <c r="AN37" s="2"/>
      <c r="AO37" s="2"/>
      <c r="AQ37" s="2"/>
      <c r="AR37" s="2"/>
      <c r="AS37" s="2"/>
      <c r="AT37" s="2"/>
    </row>
    <row r="38" spans="1:46" ht="15" hidden="1" x14ac:dyDescent="0.25">
      <c r="A38" s="60"/>
      <c r="B38" s="174">
        <v>8</v>
      </c>
      <c r="C38" s="180" t="s">
        <v>102</v>
      </c>
      <c r="D38" s="90" t="s">
        <v>116</v>
      </c>
      <c r="E38" s="90" t="s">
        <v>131</v>
      </c>
      <c r="F38" s="90">
        <v>39.97</v>
      </c>
      <c r="G38" s="90">
        <v>0</v>
      </c>
      <c r="H38" s="90">
        <v>0</v>
      </c>
      <c r="I38" s="94">
        <v>23.03</v>
      </c>
      <c r="J38" s="171">
        <f>SUM(F38:I40)</f>
        <v>166.74043463245931</v>
      </c>
      <c r="K38" s="92"/>
      <c r="L38" s="92"/>
      <c r="M38" s="168">
        <v>0</v>
      </c>
      <c r="N38" s="171">
        <f>X40</f>
        <v>108.65544722339972</v>
      </c>
      <c r="O38" s="168">
        <v>1</v>
      </c>
      <c r="P38" s="201"/>
      <c r="R38">
        <f t="shared" si="0"/>
        <v>39.97</v>
      </c>
      <c r="T38" s="1"/>
      <c r="U38" s="71"/>
      <c r="W38" s="2"/>
      <c r="X38" s="2"/>
      <c r="Y38" s="2"/>
      <c r="Z38" s="2"/>
      <c r="AB38" s="2"/>
      <c r="AC38" s="2"/>
      <c r="AD38" s="2"/>
      <c r="AE38" s="2"/>
      <c r="AG38" s="2"/>
      <c r="AH38" s="2"/>
      <c r="AI38" s="2"/>
      <c r="AJ38" s="2"/>
      <c r="AL38" s="2"/>
      <c r="AM38" s="2"/>
      <c r="AN38" s="2"/>
      <c r="AO38" s="2"/>
      <c r="AQ38" s="2"/>
      <c r="AR38" s="2"/>
      <c r="AS38" s="2"/>
      <c r="AT38" s="2"/>
    </row>
    <row r="39" spans="1:46" ht="15" hidden="1" x14ac:dyDescent="0.25">
      <c r="A39" s="60"/>
      <c r="B39" s="175"/>
      <c r="C39" s="181"/>
      <c r="D39" s="90"/>
      <c r="E39" s="90" t="s">
        <v>132</v>
      </c>
      <c r="F39" s="90">
        <v>48.43</v>
      </c>
      <c r="G39" s="90">
        <v>0</v>
      </c>
      <c r="H39" s="90">
        <v>0</v>
      </c>
      <c r="I39" s="94">
        <f t="shared" si="1"/>
        <v>0</v>
      </c>
      <c r="J39" s="172"/>
      <c r="K39" s="93"/>
      <c r="L39" s="93"/>
      <c r="M39" s="169"/>
      <c r="N39" s="169"/>
      <c r="O39" s="169"/>
      <c r="P39" s="202"/>
      <c r="R39">
        <f t="shared" si="0"/>
        <v>48.43</v>
      </c>
      <c r="T39" s="1"/>
      <c r="U39" s="71"/>
      <c r="W39" s="2"/>
      <c r="X39" s="2"/>
      <c r="Y39" s="2"/>
      <c r="Z39" s="2"/>
      <c r="AB39" s="2"/>
      <c r="AC39" s="2"/>
      <c r="AD39" s="2"/>
      <c r="AE39" s="2"/>
      <c r="AG39" s="2"/>
      <c r="AH39" s="2"/>
      <c r="AI39" s="2"/>
      <c r="AJ39" s="2"/>
      <c r="AL39" s="2"/>
      <c r="AM39" s="2"/>
      <c r="AN39" s="2"/>
      <c r="AO39" s="2"/>
      <c r="AQ39" s="2"/>
      <c r="AR39" s="2"/>
      <c r="AS39" s="2"/>
      <c r="AT39" s="2"/>
    </row>
    <row r="40" spans="1:46" ht="15" hidden="1" x14ac:dyDescent="0.25">
      <c r="A40" s="60"/>
      <c r="B40" s="176"/>
      <c r="C40" s="182"/>
      <c r="D40" s="90"/>
      <c r="E40" s="90" t="s">
        <v>133</v>
      </c>
      <c r="F40" s="90">
        <v>30.28</v>
      </c>
      <c r="G40" s="90">
        <v>17.37</v>
      </c>
      <c r="H40" s="90">
        <v>0</v>
      </c>
      <c r="I40" s="94">
        <f t="shared" si="1"/>
        <v>7.6604346324593049</v>
      </c>
      <c r="J40" s="173"/>
      <c r="K40" s="95"/>
      <c r="L40" s="95"/>
      <c r="M40" s="170"/>
      <c r="N40" s="170"/>
      <c r="O40" s="170"/>
      <c r="P40" s="203"/>
      <c r="R40">
        <f t="shared" si="0"/>
        <v>47.650000000000006</v>
      </c>
      <c r="S40" s="66">
        <f>R38+R39+R40</f>
        <v>136.05000000000001</v>
      </c>
      <c r="T40" s="1">
        <f t="shared" si="2"/>
        <v>1.702318807213179</v>
      </c>
      <c r="U40" s="71">
        <f t="shared" si="3"/>
        <v>7.6604346324593049</v>
      </c>
      <c r="W40" s="76">
        <f>S40/$Z$15*100</f>
        <v>7.6896990250105963</v>
      </c>
      <c r="X40" s="76">
        <f>$X$15*W40%</f>
        <v>108.65544722339972</v>
      </c>
      <c r="Y40" s="2"/>
      <c r="Z40" s="2"/>
      <c r="AB40" s="76"/>
      <c r="AC40" s="76"/>
      <c r="AD40" s="2"/>
      <c r="AE40" s="2"/>
      <c r="AG40" s="76"/>
      <c r="AH40" s="76"/>
      <c r="AI40" s="2"/>
      <c r="AJ40" s="2"/>
      <c r="AL40" s="76"/>
      <c r="AM40" s="76"/>
      <c r="AN40" s="2"/>
      <c r="AO40" s="2"/>
      <c r="AQ40" s="76"/>
      <c r="AR40" s="76"/>
      <c r="AS40" s="2"/>
      <c r="AT40" s="2"/>
    </row>
    <row r="41" spans="1:46" ht="15" hidden="1" x14ac:dyDescent="0.25">
      <c r="A41" s="60"/>
      <c r="B41" s="174">
        <v>9</v>
      </c>
      <c r="C41" s="180" t="s">
        <v>103</v>
      </c>
      <c r="D41" s="90" t="s">
        <v>116</v>
      </c>
      <c r="E41" s="90" t="s">
        <v>131</v>
      </c>
      <c r="F41" s="90">
        <v>39.97</v>
      </c>
      <c r="G41" s="90">
        <v>0</v>
      </c>
      <c r="H41" s="90">
        <v>0</v>
      </c>
      <c r="I41" s="94">
        <v>23.03</v>
      </c>
      <c r="J41" s="171">
        <f>SUM(F41:I43)</f>
        <v>166.74043463245931</v>
      </c>
      <c r="K41" s="92"/>
      <c r="L41" s="92"/>
      <c r="M41" s="168">
        <v>0</v>
      </c>
      <c r="N41" s="171">
        <f t="shared" ref="N41" si="4">X43</f>
        <v>108.65544722339972</v>
      </c>
      <c r="O41" s="168">
        <v>1</v>
      </c>
      <c r="P41" s="201"/>
      <c r="R41">
        <f t="shared" si="0"/>
        <v>39.97</v>
      </c>
      <c r="T41" s="1"/>
      <c r="U41" s="71"/>
      <c r="W41" s="76"/>
      <c r="X41" s="76"/>
      <c r="Y41" s="2"/>
      <c r="Z41" s="2"/>
      <c r="AB41" s="76"/>
      <c r="AC41" s="76"/>
      <c r="AD41" s="2"/>
      <c r="AE41" s="2"/>
      <c r="AG41" s="76"/>
      <c r="AH41" s="76"/>
      <c r="AI41" s="2"/>
      <c r="AJ41" s="2"/>
      <c r="AL41" s="76"/>
      <c r="AM41" s="76"/>
      <c r="AN41" s="2"/>
      <c r="AO41" s="2"/>
      <c r="AQ41" s="76"/>
      <c r="AR41" s="76"/>
      <c r="AS41" s="2"/>
      <c r="AT41" s="2"/>
    </row>
    <row r="42" spans="1:46" ht="15" hidden="1" x14ac:dyDescent="0.25">
      <c r="A42" s="60"/>
      <c r="B42" s="175"/>
      <c r="C42" s="181"/>
      <c r="D42" s="90"/>
      <c r="E42" s="90" t="s">
        <v>132</v>
      </c>
      <c r="F42" s="90">
        <v>48.43</v>
      </c>
      <c r="G42" s="90">
        <v>0</v>
      </c>
      <c r="H42" s="90">
        <v>0</v>
      </c>
      <c r="I42" s="94">
        <f t="shared" si="1"/>
        <v>0</v>
      </c>
      <c r="J42" s="172"/>
      <c r="K42" s="93"/>
      <c r="L42" s="93"/>
      <c r="M42" s="169"/>
      <c r="N42" s="169"/>
      <c r="O42" s="169"/>
      <c r="P42" s="202"/>
      <c r="R42">
        <f t="shared" si="0"/>
        <v>48.43</v>
      </c>
      <c r="T42" s="1"/>
      <c r="U42" s="71"/>
      <c r="W42" s="76"/>
      <c r="X42" s="76"/>
      <c r="Y42" s="2"/>
      <c r="Z42" s="2"/>
      <c r="AB42" s="76"/>
      <c r="AC42" s="76"/>
      <c r="AD42" s="2"/>
      <c r="AE42" s="2"/>
      <c r="AG42" s="76"/>
      <c r="AH42" s="76"/>
      <c r="AI42" s="2"/>
      <c r="AJ42" s="2"/>
      <c r="AL42" s="76"/>
      <c r="AM42" s="76"/>
      <c r="AN42" s="2"/>
      <c r="AO42" s="2"/>
      <c r="AQ42" s="76"/>
      <c r="AR42" s="76"/>
      <c r="AS42" s="2"/>
      <c r="AT42" s="2"/>
    </row>
    <row r="43" spans="1:46" ht="15" hidden="1" x14ac:dyDescent="0.25">
      <c r="A43" s="60"/>
      <c r="B43" s="176"/>
      <c r="C43" s="182"/>
      <c r="D43" s="90"/>
      <c r="E43" s="90" t="s">
        <v>133</v>
      </c>
      <c r="F43" s="90">
        <v>30.28</v>
      </c>
      <c r="G43" s="90">
        <v>17.37</v>
      </c>
      <c r="H43" s="90">
        <v>0</v>
      </c>
      <c r="I43" s="94">
        <f t="shared" si="1"/>
        <v>7.6604346324593049</v>
      </c>
      <c r="J43" s="173"/>
      <c r="K43" s="95"/>
      <c r="L43" s="95"/>
      <c r="M43" s="170"/>
      <c r="N43" s="170"/>
      <c r="O43" s="170"/>
      <c r="P43" s="203"/>
      <c r="R43">
        <f t="shared" si="0"/>
        <v>47.650000000000006</v>
      </c>
      <c r="S43" s="66">
        <f>R41+R42+R43</f>
        <v>136.05000000000001</v>
      </c>
      <c r="T43" s="1">
        <f t="shared" si="2"/>
        <v>1.702318807213179</v>
      </c>
      <c r="U43" s="71">
        <f t="shared" si="3"/>
        <v>7.6604346324593049</v>
      </c>
      <c r="W43" s="76">
        <f t="shared" ref="W43:W76" si="5">S43/$Z$15*100</f>
        <v>7.6896990250105963</v>
      </c>
      <c r="X43" s="76">
        <f t="shared" ref="X43:X76" si="6">$X$15*W43%</f>
        <v>108.65544722339972</v>
      </c>
      <c r="Y43" s="2"/>
      <c r="Z43" s="2"/>
      <c r="AB43" s="76"/>
      <c r="AC43" s="76"/>
      <c r="AD43" s="2"/>
      <c r="AE43" s="2"/>
      <c r="AG43" s="76"/>
      <c r="AH43" s="76"/>
      <c r="AI43" s="2"/>
      <c r="AJ43" s="2"/>
      <c r="AL43" s="76"/>
      <c r="AM43" s="76"/>
      <c r="AN43" s="2"/>
      <c r="AO43" s="2"/>
      <c r="AQ43" s="76"/>
      <c r="AR43" s="76"/>
      <c r="AS43" s="2"/>
      <c r="AT43" s="2"/>
    </row>
    <row r="44" spans="1:46" ht="15" hidden="1" x14ac:dyDescent="0.25">
      <c r="A44" s="60"/>
      <c r="B44" s="174">
        <v>10</v>
      </c>
      <c r="C44" s="180" t="s">
        <v>104</v>
      </c>
      <c r="D44" s="90" t="s">
        <v>116</v>
      </c>
      <c r="E44" s="90" t="s">
        <v>131</v>
      </c>
      <c r="F44" s="90">
        <v>39.97</v>
      </c>
      <c r="G44" s="90">
        <v>0</v>
      </c>
      <c r="H44" s="90">
        <v>0</v>
      </c>
      <c r="I44" s="94">
        <v>23.03</v>
      </c>
      <c r="J44" s="171">
        <f>SUM(F44:I46)</f>
        <v>166.74043463245931</v>
      </c>
      <c r="K44" s="92"/>
      <c r="L44" s="92"/>
      <c r="M44" s="168">
        <v>0</v>
      </c>
      <c r="N44" s="171">
        <f t="shared" ref="N44" si="7">X46</f>
        <v>108.65544722339972</v>
      </c>
      <c r="O44" s="168">
        <v>1</v>
      </c>
      <c r="P44" s="201"/>
      <c r="R44">
        <f t="shared" si="0"/>
        <v>39.97</v>
      </c>
      <c r="T44" s="1"/>
      <c r="U44" s="71"/>
      <c r="W44" s="76"/>
      <c r="X44" s="76"/>
      <c r="Y44" s="2"/>
      <c r="Z44" s="2"/>
      <c r="AB44" s="76"/>
      <c r="AC44" s="76"/>
      <c r="AD44" s="2"/>
      <c r="AE44" s="2"/>
      <c r="AG44" s="76"/>
      <c r="AH44" s="76"/>
      <c r="AI44" s="2"/>
      <c r="AJ44" s="2"/>
      <c r="AL44" s="76"/>
      <c r="AM44" s="76"/>
      <c r="AN44" s="2"/>
      <c r="AO44" s="2"/>
      <c r="AQ44" s="76"/>
      <c r="AR44" s="76"/>
      <c r="AS44" s="2"/>
      <c r="AT44" s="2"/>
    </row>
    <row r="45" spans="1:46" ht="15" hidden="1" x14ac:dyDescent="0.25">
      <c r="A45" s="60"/>
      <c r="B45" s="175"/>
      <c r="C45" s="181"/>
      <c r="D45" s="90"/>
      <c r="E45" s="90" t="s">
        <v>132</v>
      </c>
      <c r="F45" s="90">
        <v>48.43</v>
      </c>
      <c r="G45" s="90">
        <v>0</v>
      </c>
      <c r="H45" s="90">
        <v>0</v>
      </c>
      <c r="I45" s="94">
        <f t="shared" si="1"/>
        <v>0</v>
      </c>
      <c r="J45" s="172"/>
      <c r="K45" s="93"/>
      <c r="L45" s="93"/>
      <c r="M45" s="169"/>
      <c r="N45" s="169"/>
      <c r="O45" s="169"/>
      <c r="P45" s="202"/>
      <c r="R45">
        <f t="shared" si="0"/>
        <v>48.43</v>
      </c>
      <c r="T45" s="1"/>
      <c r="U45" s="71"/>
      <c r="W45" s="76"/>
      <c r="X45" s="76"/>
      <c r="Y45" s="2"/>
      <c r="Z45" s="2"/>
      <c r="AB45" s="76"/>
      <c r="AC45" s="76"/>
      <c r="AD45" s="2"/>
      <c r="AE45" s="2"/>
      <c r="AG45" s="76"/>
      <c r="AH45" s="76"/>
      <c r="AI45" s="2"/>
      <c r="AJ45" s="2"/>
      <c r="AL45" s="76"/>
      <c r="AM45" s="76"/>
      <c r="AN45" s="2"/>
      <c r="AO45" s="2"/>
      <c r="AQ45" s="76"/>
      <c r="AR45" s="76"/>
      <c r="AS45" s="2"/>
      <c r="AT45" s="2"/>
    </row>
    <row r="46" spans="1:46" ht="15" hidden="1" x14ac:dyDescent="0.25">
      <c r="A46" s="60"/>
      <c r="B46" s="176"/>
      <c r="C46" s="182"/>
      <c r="D46" s="90"/>
      <c r="E46" s="90" t="s">
        <v>133</v>
      </c>
      <c r="F46" s="90">
        <v>30.28</v>
      </c>
      <c r="G46" s="90">
        <v>17.37</v>
      </c>
      <c r="H46" s="90">
        <v>0</v>
      </c>
      <c r="I46" s="94">
        <f t="shared" si="1"/>
        <v>7.6604346324593049</v>
      </c>
      <c r="J46" s="173"/>
      <c r="K46" s="95"/>
      <c r="L46" s="95"/>
      <c r="M46" s="170"/>
      <c r="N46" s="170"/>
      <c r="O46" s="170"/>
      <c r="P46" s="203"/>
      <c r="R46">
        <f t="shared" si="0"/>
        <v>47.650000000000006</v>
      </c>
      <c r="S46" s="66">
        <f>R44+R45+R46</f>
        <v>136.05000000000001</v>
      </c>
      <c r="T46" s="1">
        <f t="shared" si="2"/>
        <v>1.702318807213179</v>
      </c>
      <c r="U46" s="71">
        <f t="shared" si="3"/>
        <v>7.6604346324593049</v>
      </c>
      <c r="W46" s="76">
        <f t="shared" si="5"/>
        <v>7.6896990250105963</v>
      </c>
      <c r="X46" s="76">
        <f t="shared" si="6"/>
        <v>108.65544722339972</v>
      </c>
      <c r="Y46" s="2"/>
      <c r="Z46" s="2"/>
      <c r="AB46" s="76"/>
      <c r="AC46" s="76"/>
      <c r="AD46" s="2"/>
      <c r="AE46" s="2"/>
      <c r="AG46" s="76"/>
      <c r="AH46" s="76"/>
      <c r="AI46" s="2"/>
      <c r="AJ46" s="2"/>
      <c r="AL46" s="76"/>
      <c r="AM46" s="76"/>
      <c r="AN46" s="2"/>
      <c r="AO46" s="2"/>
      <c r="AQ46" s="76"/>
      <c r="AR46" s="76"/>
      <c r="AS46" s="2"/>
      <c r="AT46" s="2"/>
    </row>
    <row r="47" spans="1:46" ht="15" hidden="1" x14ac:dyDescent="0.25">
      <c r="A47" s="60"/>
      <c r="B47" s="174">
        <v>11</v>
      </c>
      <c r="C47" s="180" t="s">
        <v>105</v>
      </c>
      <c r="D47" s="90" t="s">
        <v>116</v>
      </c>
      <c r="E47" s="90" t="s">
        <v>131</v>
      </c>
      <c r="F47" s="90">
        <v>39.97</v>
      </c>
      <c r="G47" s="90">
        <v>0</v>
      </c>
      <c r="H47" s="90">
        <v>0</v>
      </c>
      <c r="I47" s="94">
        <v>23.03</v>
      </c>
      <c r="J47" s="171">
        <f>SUM(F47:I49)</f>
        <v>166.74043463245931</v>
      </c>
      <c r="K47" s="92"/>
      <c r="L47" s="92"/>
      <c r="M47" s="168">
        <v>0</v>
      </c>
      <c r="N47" s="171">
        <f t="shared" ref="N47" si="8">X49</f>
        <v>108.65544722339972</v>
      </c>
      <c r="O47" s="168">
        <v>1</v>
      </c>
      <c r="P47" s="201"/>
      <c r="R47">
        <f t="shared" si="0"/>
        <v>39.97</v>
      </c>
      <c r="T47" s="1">
        <f t="shared" si="2"/>
        <v>0</v>
      </c>
      <c r="U47" s="71">
        <f t="shared" si="3"/>
        <v>0</v>
      </c>
      <c r="W47" s="76"/>
      <c r="X47" s="76"/>
      <c r="Y47" s="2"/>
      <c r="Z47" s="2"/>
      <c r="AB47" s="76"/>
      <c r="AC47" s="76"/>
      <c r="AD47" s="2"/>
      <c r="AE47" s="2"/>
      <c r="AG47" s="76"/>
      <c r="AH47" s="76"/>
      <c r="AI47" s="2"/>
      <c r="AJ47" s="2"/>
      <c r="AL47" s="76"/>
      <c r="AM47" s="76"/>
      <c r="AN47" s="2"/>
      <c r="AO47" s="2"/>
      <c r="AQ47" s="76"/>
      <c r="AR47" s="76"/>
      <c r="AS47" s="2"/>
      <c r="AT47" s="2"/>
    </row>
    <row r="48" spans="1:46" ht="15" hidden="1" x14ac:dyDescent="0.25">
      <c r="A48" s="60"/>
      <c r="B48" s="175"/>
      <c r="C48" s="181"/>
      <c r="D48" s="90"/>
      <c r="E48" s="90" t="s">
        <v>132</v>
      </c>
      <c r="F48" s="90">
        <v>48.43</v>
      </c>
      <c r="G48" s="90">
        <v>0</v>
      </c>
      <c r="H48" s="90">
        <v>0</v>
      </c>
      <c r="I48" s="94">
        <f t="shared" si="1"/>
        <v>0</v>
      </c>
      <c r="J48" s="172"/>
      <c r="K48" s="93"/>
      <c r="L48" s="93"/>
      <c r="M48" s="169"/>
      <c r="N48" s="169"/>
      <c r="O48" s="169"/>
      <c r="P48" s="202"/>
      <c r="R48">
        <f t="shared" si="0"/>
        <v>48.43</v>
      </c>
      <c r="T48" s="1">
        <f t="shared" si="2"/>
        <v>0</v>
      </c>
      <c r="U48" s="71">
        <f t="shared" si="3"/>
        <v>0</v>
      </c>
      <c r="W48" s="76"/>
      <c r="X48" s="76"/>
      <c r="Y48" s="2"/>
      <c r="Z48" s="2"/>
      <c r="AB48" s="76"/>
      <c r="AC48" s="76"/>
      <c r="AD48" s="2"/>
      <c r="AE48" s="2"/>
      <c r="AG48" s="76"/>
      <c r="AH48" s="76"/>
      <c r="AI48" s="2"/>
      <c r="AJ48" s="2"/>
      <c r="AL48" s="76"/>
      <c r="AM48" s="76"/>
      <c r="AN48" s="2"/>
      <c r="AO48" s="2"/>
      <c r="AQ48" s="76"/>
      <c r="AR48" s="76"/>
      <c r="AS48" s="2"/>
      <c r="AT48" s="2"/>
    </row>
    <row r="49" spans="1:46" ht="15" hidden="1" x14ac:dyDescent="0.25">
      <c r="A49" s="60"/>
      <c r="B49" s="176"/>
      <c r="C49" s="182"/>
      <c r="D49" s="90"/>
      <c r="E49" s="90" t="s">
        <v>133</v>
      </c>
      <c r="F49" s="90">
        <v>30.28</v>
      </c>
      <c r="G49" s="90">
        <v>17.37</v>
      </c>
      <c r="H49" s="90">
        <v>0</v>
      </c>
      <c r="I49" s="94">
        <f t="shared" si="1"/>
        <v>7.6604346324593049</v>
      </c>
      <c r="J49" s="173"/>
      <c r="K49" s="95"/>
      <c r="L49" s="95"/>
      <c r="M49" s="170"/>
      <c r="N49" s="170"/>
      <c r="O49" s="170"/>
      <c r="P49" s="203"/>
      <c r="R49">
        <f t="shared" si="0"/>
        <v>47.650000000000006</v>
      </c>
      <c r="S49" s="66">
        <f>R47+R48+R49</f>
        <v>136.05000000000001</v>
      </c>
      <c r="T49" s="1">
        <f t="shared" si="2"/>
        <v>1.702318807213179</v>
      </c>
      <c r="U49" s="71">
        <f t="shared" si="3"/>
        <v>7.6604346324593049</v>
      </c>
      <c r="W49" s="76">
        <f t="shared" si="5"/>
        <v>7.6896990250105963</v>
      </c>
      <c r="X49" s="76">
        <f t="shared" si="6"/>
        <v>108.65544722339972</v>
      </c>
      <c r="Y49" s="2"/>
      <c r="Z49" s="2"/>
      <c r="AB49" s="76"/>
      <c r="AC49" s="76"/>
      <c r="AD49" s="2"/>
      <c r="AE49" s="2"/>
      <c r="AG49" s="76"/>
      <c r="AH49" s="76"/>
      <c r="AI49" s="2"/>
      <c r="AJ49" s="2"/>
      <c r="AL49" s="76"/>
      <c r="AM49" s="76"/>
      <c r="AN49" s="2"/>
      <c r="AO49" s="2"/>
      <c r="AQ49" s="76"/>
      <c r="AR49" s="76"/>
      <c r="AS49" s="2"/>
      <c r="AT49" s="2"/>
    </row>
    <row r="50" spans="1:46" ht="15" hidden="1" x14ac:dyDescent="0.25">
      <c r="A50" s="60"/>
      <c r="B50" s="174">
        <v>12</v>
      </c>
      <c r="C50" s="180" t="s">
        <v>106</v>
      </c>
      <c r="D50" s="90" t="s">
        <v>116</v>
      </c>
      <c r="E50" s="90" t="s">
        <v>131</v>
      </c>
      <c r="F50" s="90">
        <v>39.97</v>
      </c>
      <c r="G50" s="90">
        <v>0</v>
      </c>
      <c r="H50" s="90">
        <v>0</v>
      </c>
      <c r="I50" s="94">
        <v>23.03</v>
      </c>
      <c r="J50" s="171">
        <f>SUM(F50:I52)</f>
        <v>166.74043463245931</v>
      </c>
      <c r="K50" s="92"/>
      <c r="L50" s="92"/>
      <c r="M50" s="168">
        <v>0</v>
      </c>
      <c r="N50" s="171">
        <f t="shared" ref="N50" si="9">X52</f>
        <v>108.65544722339972</v>
      </c>
      <c r="O50" s="168">
        <v>1</v>
      </c>
      <c r="P50" s="201"/>
      <c r="R50">
        <f t="shared" si="0"/>
        <v>39.97</v>
      </c>
      <c r="T50" s="1">
        <f t="shared" si="2"/>
        <v>0</v>
      </c>
      <c r="U50" s="71">
        <f t="shared" si="3"/>
        <v>0</v>
      </c>
      <c r="W50" s="76"/>
      <c r="X50" s="76"/>
      <c r="Y50" s="2"/>
      <c r="Z50" s="2"/>
      <c r="AB50" s="76"/>
      <c r="AC50" s="76"/>
      <c r="AD50" s="2"/>
      <c r="AE50" s="2"/>
      <c r="AG50" s="76"/>
      <c r="AH50" s="76"/>
      <c r="AI50" s="2"/>
      <c r="AJ50" s="2"/>
      <c r="AL50" s="76"/>
      <c r="AM50" s="76"/>
      <c r="AN50" s="2"/>
      <c r="AO50" s="2"/>
      <c r="AQ50" s="76"/>
      <c r="AR50" s="76"/>
      <c r="AS50" s="2"/>
      <c r="AT50" s="2"/>
    </row>
    <row r="51" spans="1:46" ht="15" hidden="1" x14ac:dyDescent="0.25">
      <c r="A51" s="60"/>
      <c r="B51" s="175"/>
      <c r="C51" s="181"/>
      <c r="D51" s="90"/>
      <c r="E51" s="90" t="s">
        <v>132</v>
      </c>
      <c r="F51" s="90">
        <v>48.43</v>
      </c>
      <c r="G51" s="90">
        <v>0</v>
      </c>
      <c r="H51" s="90">
        <v>0</v>
      </c>
      <c r="I51" s="94">
        <f t="shared" si="1"/>
        <v>0</v>
      </c>
      <c r="J51" s="172"/>
      <c r="K51" s="93"/>
      <c r="L51" s="93"/>
      <c r="M51" s="169"/>
      <c r="N51" s="169"/>
      <c r="O51" s="169"/>
      <c r="P51" s="202"/>
      <c r="R51">
        <f t="shared" ref="R51:R82" si="10">SUM(F51:H51)</f>
        <v>48.43</v>
      </c>
      <c r="T51" s="1">
        <f t="shared" si="2"/>
        <v>0</v>
      </c>
      <c r="U51" s="71">
        <f t="shared" si="3"/>
        <v>0</v>
      </c>
      <c r="W51" s="76"/>
      <c r="X51" s="76"/>
      <c r="Y51" s="2"/>
      <c r="Z51" s="2"/>
      <c r="AB51" s="76"/>
      <c r="AC51" s="76"/>
      <c r="AD51" s="2"/>
      <c r="AE51" s="2"/>
      <c r="AG51" s="76"/>
      <c r="AH51" s="76"/>
      <c r="AI51" s="2"/>
      <c r="AJ51" s="2"/>
      <c r="AL51" s="76"/>
      <c r="AM51" s="76"/>
      <c r="AN51" s="2"/>
      <c r="AO51" s="2"/>
      <c r="AQ51" s="76"/>
      <c r="AR51" s="76"/>
      <c r="AS51" s="2"/>
      <c r="AT51" s="2"/>
    </row>
    <row r="52" spans="1:46" ht="15" hidden="1" x14ac:dyDescent="0.25">
      <c r="A52" s="60"/>
      <c r="B52" s="176"/>
      <c r="C52" s="182"/>
      <c r="D52" s="90"/>
      <c r="E52" s="90" t="s">
        <v>133</v>
      </c>
      <c r="F52" s="90">
        <v>30.28</v>
      </c>
      <c r="G52" s="90">
        <v>17.37</v>
      </c>
      <c r="H52" s="90">
        <v>0</v>
      </c>
      <c r="I52" s="94">
        <f t="shared" si="1"/>
        <v>7.6604346324593049</v>
      </c>
      <c r="J52" s="173"/>
      <c r="K52" s="95"/>
      <c r="L52" s="95"/>
      <c r="M52" s="170"/>
      <c r="N52" s="170"/>
      <c r="O52" s="170"/>
      <c r="P52" s="203"/>
      <c r="R52">
        <f t="shared" si="10"/>
        <v>47.650000000000006</v>
      </c>
      <c r="S52" s="66">
        <f>R50+R51+R52</f>
        <v>136.05000000000001</v>
      </c>
      <c r="T52" s="1">
        <f t="shared" si="2"/>
        <v>1.702318807213179</v>
      </c>
      <c r="U52" s="71">
        <f t="shared" si="3"/>
        <v>7.6604346324593049</v>
      </c>
      <c r="W52" s="76">
        <f t="shared" si="5"/>
        <v>7.6896990250105963</v>
      </c>
      <c r="X52" s="76">
        <f t="shared" si="6"/>
        <v>108.65544722339972</v>
      </c>
      <c r="Y52" s="2"/>
      <c r="Z52" s="2"/>
      <c r="AB52" s="76"/>
      <c r="AC52" s="76"/>
      <c r="AD52" s="2"/>
      <c r="AE52" s="2"/>
      <c r="AG52" s="76"/>
      <c r="AH52" s="76"/>
      <c r="AI52" s="2"/>
      <c r="AJ52" s="2"/>
      <c r="AL52" s="76"/>
      <c r="AM52" s="76"/>
      <c r="AN52" s="2"/>
      <c r="AO52" s="2"/>
      <c r="AQ52" s="76"/>
      <c r="AR52" s="76"/>
      <c r="AS52" s="2"/>
      <c r="AT52" s="2"/>
    </row>
    <row r="53" spans="1:46" ht="15" hidden="1" x14ac:dyDescent="0.25">
      <c r="A53" s="60"/>
      <c r="B53" s="174">
        <v>13</v>
      </c>
      <c r="C53" s="180" t="s">
        <v>107</v>
      </c>
      <c r="D53" s="90" t="s">
        <v>116</v>
      </c>
      <c r="E53" s="90" t="s">
        <v>131</v>
      </c>
      <c r="F53" s="90">
        <v>39.97</v>
      </c>
      <c r="G53" s="90">
        <v>0</v>
      </c>
      <c r="H53" s="90">
        <v>0</v>
      </c>
      <c r="I53" s="94">
        <v>23.03</v>
      </c>
      <c r="J53" s="171">
        <f>SUM(F53:I55)</f>
        <v>166.74043463245931</v>
      </c>
      <c r="K53" s="92"/>
      <c r="L53" s="92"/>
      <c r="M53" s="168">
        <v>0</v>
      </c>
      <c r="N53" s="171">
        <f t="shared" ref="N53" si="11">X55</f>
        <v>108.65544722339972</v>
      </c>
      <c r="O53" s="168">
        <v>1</v>
      </c>
      <c r="P53" s="201"/>
      <c r="R53">
        <f t="shared" si="10"/>
        <v>39.97</v>
      </c>
      <c r="T53" s="1">
        <f t="shared" si="2"/>
        <v>0</v>
      </c>
      <c r="U53" s="71">
        <f t="shared" si="3"/>
        <v>0</v>
      </c>
      <c r="W53" s="76"/>
      <c r="X53" s="76"/>
      <c r="Y53" s="2"/>
      <c r="Z53" s="2"/>
      <c r="AB53" s="76"/>
      <c r="AC53" s="76"/>
      <c r="AD53" s="2"/>
      <c r="AE53" s="2"/>
      <c r="AG53" s="76"/>
      <c r="AH53" s="76"/>
      <c r="AI53" s="2"/>
      <c r="AJ53" s="2"/>
      <c r="AL53" s="76"/>
      <c r="AM53" s="76"/>
      <c r="AN53" s="2"/>
      <c r="AO53" s="2"/>
      <c r="AQ53" s="76"/>
      <c r="AR53" s="76"/>
      <c r="AS53" s="2"/>
      <c r="AT53" s="2"/>
    </row>
    <row r="54" spans="1:46" ht="15" hidden="1" x14ac:dyDescent="0.25">
      <c r="A54" s="60"/>
      <c r="B54" s="175"/>
      <c r="C54" s="181"/>
      <c r="D54" s="90"/>
      <c r="E54" s="90" t="s">
        <v>132</v>
      </c>
      <c r="F54" s="90">
        <v>48.43</v>
      </c>
      <c r="G54" s="90">
        <v>0</v>
      </c>
      <c r="H54" s="90">
        <v>0</v>
      </c>
      <c r="I54" s="94">
        <f t="shared" si="1"/>
        <v>0</v>
      </c>
      <c r="J54" s="172"/>
      <c r="K54" s="93"/>
      <c r="L54" s="93"/>
      <c r="M54" s="169"/>
      <c r="N54" s="169"/>
      <c r="O54" s="169"/>
      <c r="P54" s="202"/>
      <c r="R54">
        <f t="shared" si="10"/>
        <v>48.43</v>
      </c>
      <c r="T54" s="1">
        <f t="shared" si="2"/>
        <v>0</v>
      </c>
      <c r="U54" s="71">
        <f t="shared" si="3"/>
        <v>0</v>
      </c>
      <c r="W54" s="76"/>
      <c r="X54" s="76"/>
      <c r="Y54" s="2"/>
      <c r="Z54" s="2"/>
      <c r="AB54" s="76"/>
      <c r="AC54" s="76"/>
      <c r="AD54" s="2"/>
      <c r="AE54" s="2"/>
      <c r="AG54" s="76"/>
      <c r="AH54" s="76"/>
      <c r="AI54" s="2"/>
      <c r="AJ54" s="2"/>
      <c r="AL54" s="76"/>
      <c r="AM54" s="76"/>
      <c r="AN54" s="2"/>
      <c r="AO54" s="2"/>
      <c r="AQ54" s="76"/>
      <c r="AR54" s="76"/>
      <c r="AS54" s="2"/>
      <c r="AT54" s="2"/>
    </row>
    <row r="55" spans="1:46" ht="15" hidden="1" x14ac:dyDescent="0.25">
      <c r="A55" s="60"/>
      <c r="B55" s="176"/>
      <c r="C55" s="182"/>
      <c r="D55" s="90"/>
      <c r="E55" s="90" t="s">
        <v>133</v>
      </c>
      <c r="F55" s="90">
        <v>30.28</v>
      </c>
      <c r="G55" s="90">
        <v>17.37</v>
      </c>
      <c r="H55" s="90">
        <v>0</v>
      </c>
      <c r="I55" s="94">
        <f t="shared" si="1"/>
        <v>7.6604346324593049</v>
      </c>
      <c r="J55" s="173"/>
      <c r="K55" s="95"/>
      <c r="L55" s="95"/>
      <c r="M55" s="170"/>
      <c r="N55" s="170"/>
      <c r="O55" s="170"/>
      <c r="P55" s="203"/>
      <c r="R55">
        <f t="shared" si="10"/>
        <v>47.650000000000006</v>
      </c>
      <c r="S55" s="66">
        <f>R53+R54+R55</f>
        <v>136.05000000000001</v>
      </c>
      <c r="T55" s="1">
        <f t="shared" si="2"/>
        <v>1.702318807213179</v>
      </c>
      <c r="U55" s="71">
        <f t="shared" si="3"/>
        <v>7.6604346324593049</v>
      </c>
      <c r="W55" s="76">
        <f t="shared" si="5"/>
        <v>7.6896990250105963</v>
      </c>
      <c r="X55" s="76">
        <f t="shared" si="6"/>
        <v>108.65544722339972</v>
      </c>
      <c r="Y55" s="2"/>
      <c r="Z55" s="2"/>
      <c r="AB55" s="76"/>
      <c r="AC55" s="76"/>
      <c r="AD55" s="2"/>
      <c r="AE55" s="2"/>
      <c r="AG55" s="76"/>
      <c r="AH55" s="76"/>
      <c r="AI55" s="2"/>
      <c r="AJ55" s="2"/>
      <c r="AL55" s="76"/>
      <c r="AM55" s="76"/>
      <c r="AN55" s="2"/>
      <c r="AO55" s="2"/>
      <c r="AQ55" s="76"/>
      <c r="AR55" s="76"/>
      <c r="AS55" s="2"/>
      <c r="AT55" s="2"/>
    </row>
    <row r="56" spans="1:46" ht="15" hidden="1" x14ac:dyDescent="0.25">
      <c r="A56" s="60"/>
      <c r="B56" s="174">
        <v>14</v>
      </c>
      <c r="C56" s="180" t="s">
        <v>108</v>
      </c>
      <c r="D56" s="90" t="s">
        <v>116</v>
      </c>
      <c r="E56" s="90" t="s">
        <v>131</v>
      </c>
      <c r="F56" s="90">
        <v>39.97</v>
      </c>
      <c r="G56" s="90">
        <v>0</v>
      </c>
      <c r="H56" s="90">
        <v>0</v>
      </c>
      <c r="I56" s="94">
        <v>23.03</v>
      </c>
      <c r="J56" s="171">
        <f>SUM(F56:I58)</f>
        <v>166.74043463245931</v>
      </c>
      <c r="K56" s="92"/>
      <c r="L56" s="92"/>
      <c r="M56" s="168">
        <v>0</v>
      </c>
      <c r="N56" s="171">
        <f t="shared" ref="N56" si="12">X58</f>
        <v>108.65544722339972</v>
      </c>
      <c r="O56" s="168">
        <v>1</v>
      </c>
      <c r="P56" s="201"/>
      <c r="R56">
        <f t="shared" si="10"/>
        <v>39.97</v>
      </c>
      <c r="T56" s="1">
        <f t="shared" si="2"/>
        <v>0</v>
      </c>
      <c r="U56" s="71">
        <f t="shared" si="3"/>
        <v>0</v>
      </c>
      <c r="W56" s="76"/>
      <c r="X56" s="76"/>
      <c r="Y56" s="2"/>
      <c r="Z56" s="2"/>
      <c r="AB56" s="76"/>
      <c r="AC56" s="76"/>
      <c r="AD56" s="2"/>
      <c r="AE56" s="2"/>
      <c r="AG56" s="76"/>
      <c r="AH56" s="76"/>
      <c r="AI56" s="2"/>
      <c r="AJ56" s="2"/>
      <c r="AL56" s="76"/>
      <c r="AM56" s="76"/>
      <c r="AN56" s="2"/>
      <c r="AO56" s="2"/>
      <c r="AQ56" s="76"/>
      <c r="AR56" s="76"/>
      <c r="AS56" s="2"/>
      <c r="AT56" s="2"/>
    </row>
    <row r="57" spans="1:46" ht="15" hidden="1" x14ac:dyDescent="0.25">
      <c r="A57" s="60"/>
      <c r="B57" s="175"/>
      <c r="C57" s="181"/>
      <c r="D57" s="90"/>
      <c r="E57" s="90" t="s">
        <v>132</v>
      </c>
      <c r="F57" s="90">
        <v>48.43</v>
      </c>
      <c r="G57" s="90">
        <v>0</v>
      </c>
      <c r="H57" s="90">
        <v>0</v>
      </c>
      <c r="I57" s="94">
        <f t="shared" si="1"/>
        <v>0</v>
      </c>
      <c r="J57" s="172"/>
      <c r="K57" s="93"/>
      <c r="L57" s="93"/>
      <c r="M57" s="169"/>
      <c r="N57" s="169"/>
      <c r="O57" s="169"/>
      <c r="P57" s="202"/>
      <c r="R57">
        <f t="shared" si="10"/>
        <v>48.43</v>
      </c>
      <c r="T57" s="1">
        <f t="shared" si="2"/>
        <v>0</v>
      </c>
      <c r="U57" s="71">
        <f t="shared" si="3"/>
        <v>0</v>
      </c>
      <c r="W57" s="76"/>
      <c r="X57" s="76"/>
      <c r="Y57" s="2"/>
      <c r="Z57" s="2"/>
      <c r="AB57" s="76"/>
      <c r="AC57" s="76"/>
      <c r="AD57" s="2"/>
      <c r="AE57" s="2"/>
      <c r="AG57" s="76"/>
      <c r="AH57" s="76"/>
      <c r="AI57" s="2"/>
      <c r="AJ57" s="2"/>
      <c r="AL57" s="76"/>
      <c r="AM57" s="76"/>
      <c r="AN57" s="2"/>
      <c r="AO57" s="2"/>
      <c r="AQ57" s="76"/>
      <c r="AR57" s="76"/>
      <c r="AS57" s="2"/>
      <c r="AT57" s="2"/>
    </row>
    <row r="58" spans="1:46" ht="15" hidden="1" x14ac:dyDescent="0.25">
      <c r="A58" s="60"/>
      <c r="B58" s="176"/>
      <c r="C58" s="182"/>
      <c r="D58" s="90"/>
      <c r="E58" s="90" t="s">
        <v>133</v>
      </c>
      <c r="F58" s="90">
        <v>30.28</v>
      </c>
      <c r="G58" s="90">
        <v>17.37</v>
      </c>
      <c r="H58" s="90">
        <v>0</v>
      </c>
      <c r="I58" s="94">
        <f t="shared" si="1"/>
        <v>7.6604346324593049</v>
      </c>
      <c r="J58" s="173"/>
      <c r="K58" s="95"/>
      <c r="L58" s="95"/>
      <c r="M58" s="170"/>
      <c r="N58" s="170"/>
      <c r="O58" s="170"/>
      <c r="P58" s="203"/>
      <c r="R58">
        <f t="shared" si="10"/>
        <v>47.650000000000006</v>
      </c>
      <c r="S58" s="66">
        <f>R56+R57+R58</f>
        <v>136.05000000000001</v>
      </c>
      <c r="T58" s="1">
        <f t="shared" si="2"/>
        <v>1.702318807213179</v>
      </c>
      <c r="U58" s="71">
        <f t="shared" si="3"/>
        <v>7.6604346324593049</v>
      </c>
      <c r="W58" s="76">
        <f t="shared" si="5"/>
        <v>7.6896990250105963</v>
      </c>
      <c r="X58" s="76">
        <f t="shared" si="6"/>
        <v>108.65544722339972</v>
      </c>
      <c r="Y58" s="2"/>
      <c r="Z58" s="2"/>
      <c r="AB58" s="76"/>
      <c r="AC58" s="76"/>
      <c r="AD58" s="2"/>
      <c r="AE58" s="2"/>
      <c r="AG58" s="76"/>
      <c r="AH58" s="76"/>
      <c r="AI58" s="2"/>
      <c r="AJ58" s="2"/>
      <c r="AL58" s="76"/>
      <c r="AM58" s="76"/>
      <c r="AN58" s="2"/>
      <c r="AO58" s="2"/>
      <c r="AQ58" s="76"/>
      <c r="AR58" s="76"/>
      <c r="AS58" s="2"/>
      <c r="AT58" s="2"/>
    </row>
    <row r="59" spans="1:46" ht="15" hidden="1" x14ac:dyDescent="0.25">
      <c r="A59" s="60"/>
      <c r="B59" s="174">
        <v>15</v>
      </c>
      <c r="C59" s="180" t="s">
        <v>109</v>
      </c>
      <c r="D59" s="90" t="s">
        <v>116</v>
      </c>
      <c r="E59" s="90" t="s">
        <v>131</v>
      </c>
      <c r="F59" s="90">
        <v>40.020000000000003</v>
      </c>
      <c r="G59" s="90">
        <v>0</v>
      </c>
      <c r="H59" s="90">
        <v>0</v>
      </c>
      <c r="I59" s="94">
        <v>22.93</v>
      </c>
      <c r="J59" s="171">
        <f>SUM(F59:I61)</f>
        <v>166.74606523490871</v>
      </c>
      <c r="K59" s="92"/>
      <c r="L59" s="92"/>
      <c r="M59" s="168">
        <v>0</v>
      </c>
      <c r="N59" s="171">
        <f t="shared" ref="N59" si="13">X61</f>
        <v>108.73531157270027</v>
      </c>
      <c r="O59" s="168">
        <v>1</v>
      </c>
      <c r="P59" s="201"/>
      <c r="R59">
        <f t="shared" si="10"/>
        <v>40.020000000000003</v>
      </c>
      <c r="T59" s="1">
        <f t="shared" si="2"/>
        <v>0</v>
      </c>
      <c r="U59" s="71">
        <f t="shared" si="3"/>
        <v>0</v>
      </c>
      <c r="W59" s="76"/>
      <c r="X59" s="76"/>
      <c r="Y59" s="2"/>
      <c r="Z59" s="2"/>
      <c r="AB59" s="76"/>
      <c r="AC59" s="76"/>
      <c r="AD59" s="2"/>
      <c r="AE59" s="2"/>
      <c r="AG59" s="76"/>
      <c r="AH59" s="76"/>
      <c r="AI59" s="2"/>
      <c r="AJ59" s="2"/>
      <c r="AL59" s="76"/>
      <c r="AM59" s="76"/>
      <c r="AN59" s="2"/>
      <c r="AO59" s="2"/>
      <c r="AQ59" s="76"/>
      <c r="AR59" s="76"/>
      <c r="AS59" s="2"/>
      <c r="AT59" s="2"/>
    </row>
    <row r="60" spans="1:46" ht="15" hidden="1" x14ac:dyDescent="0.25">
      <c r="A60" s="60"/>
      <c r="B60" s="175"/>
      <c r="C60" s="181"/>
      <c r="D60" s="90"/>
      <c r="E60" s="90" t="s">
        <v>132</v>
      </c>
      <c r="F60" s="90">
        <v>48.43</v>
      </c>
      <c r="G60" s="90">
        <v>0</v>
      </c>
      <c r="H60" s="90">
        <v>0</v>
      </c>
      <c r="I60" s="94">
        <f t="shared" si="1"/>
        <v>0</v>
      </c>
      <c r="J60" s="172"/>
      <c r="K60" s="93"/>
      <c r="L60" s="93"/>
      <c r="M60" s="169"/>
      <c r="N60" s="169"/>
      <c r="O60" s="169"/>
      <c r="P60" s="202"/>
      <c r="R60">
        <f t="shared" si="10"/>
        <v>48.43</v>
      </c>
      <c r="T60" s="1">
        <f t="shared" si="2"/>
        <v>0</v>
      </c>
      <c r="U60" s="71">
        <f t="shared" si="3"/>
        <v>0</v>
      </c>
      <c r="W60" s="76"/>
      <c r="X60" s="76"/>
      <c r="Y60" s="2"/>
      <c r="Z60" s="2"/>
      <c r="AB60" s="76"/>
      <c r="AC60" s="76"/>
      <c r="AD60" s="2"/>
      <c r="AE60" s="2"/>
      <c r="AG60" s="76"/>
      <c r="AH60" s="76"/>
      <c r="AI60" s="2"/>
      <c r="AJ60" s="2"/>
      <c r="AL60" s="76"/>
      <c r="AM60" s="76"/>
      <c r="AN60" s="2"/>
      <c r="AO60" s="2"/>
      <c r="AQ60" s="76"/>
      <c r="AR60" s="76"/>
      <c r="AS60" s="2"/>
      <c r="AT60" s="2"/>
    </row>
    <row r="61" spans="1:46" ht="15" hidden="1" x14ac:dyDescent="0.25">
      <c r="A61" s="60"/>
      <c r="B61" s="176"/>
      <c r="C61" s="182"/>
      <c r="D61" s="90"/>
      <c r="E61" s="90" t="s">
        <v>133</v>
      </c>
      <c r="F61" s="90">
        <v>30.33</v>
      </c>
      <c r="G61" s="90">
        <v>17.37</v>
      </c>
      <c r="H61" s="90">
        <v>0</v>
      </c>
      <c r="I61" s="94">
        <f t="shared" si="1"/>
        <v>7.6660652349087428</v>
      </c>
      <c r="J61" s="173"/>
      <c r="K61" s="95"/>
      <c r="L61" s="95"/>
      <c r="M61" s="170"/>
      <c r="N61" s="170"/>
      <c r="O61" s="170"/>
      <c r="P61" s="203"/>
      <c r="R61">
        <f t="shared" si="10"/>
        <v>47.7</v>
      </c>
      <c r="S61" s="66">
        <f>R59+R60+R61</f>
        <v>136.15</v>
      </c>
      <c r="T61" s="1">
        <f t="shared" si="2"/>
        <v>1.7035700522019428</v>
      </c>
      <c r="U61" s="71">
        <f t="shared" si="3"/>
        <v>7.6660652349087428</v>
      </c>
      <c r="W61" s="76">
        <f t="shared" si="5"/>
        <v>7.6953511374876342</v>
      </c>
      <c r="X61" s="76">
        <f t="shared" si="6"/>
        <v>108.73531157270027</v>
      </c>
      <c r="Y61" s="2"/>
      <c r="Z61" s="2"/>
      <c r="AB61" s="76"/>
      <c r="AC61" s="76"/>
      <c r="AD61" s="2"/>
      <c r="AE61" s="2"/>
      <c r="AG61" s="76"/>
      <c r="AH61" s="76"/>
      <c r="AI61" s="2"/>
      <c r="AJ61" s="2"/>
      <c r="AL61" s="76"/>
      <c r="AM61" s="76"/>
      <c r="AN61" s="2"/>
      <c r="AO61" s="2"/>
      <c r="AQ61" s="76"/>
      <c r="AR61" s="76"/>
      <c r="AS61" s="2"/>
      <c r="AT61" s="2"/>
    </row>
    <row r="62" spans="1:46" ht="15" hidden="1" x14ac:dyDescent="0.25">
      <c r="A62" s="60"/>
      <c r="B62" s="174">
        <v>16</v>
      </c>
      <c r="C62" s="180" t="s">
        <v>110</v>
      </c>
      <c r="D62" s="90" t="s">
        <v>116</v>
      </c>
      <c r="E62" s="90" t="s">
        <v>131</v>
      </c>
      <c r="F62" s="90">
        <v>40.020000000000003</v>
      </c>
      <c r="G62" s="90">
        <v>0</v>
      </c>
      <c r="H62" s="90">
        <v>0</v>
      </c>
      <c r="I62" s="94">
        <v>22.93</v>
      </c>
      <c r="J62" s="171">
        <f>SUM(F62:I64)</f>
        <v>166.74606523490871</v>
      </c>
      <c r="K62" s="92"/>
      <c r="L62" s="92"/>
      <c r="M62" s="168">
        <v>0</v>
      </c>
      <c r="N62" s="171">
        <f t="shared" ref="N62" si="14">X64</f>
        <v>108.73531157270027</v>
      </c>
      <c r="O62" s="168">
        <v>1</v>
      </c>
      <c r="P62" s="201"/>
      <c r="R62">
        <f t="shared" si="10"/>
        <v>40.020000000000003</v>
      </c>
      <c r="T62" s="1">
        <f t="shared" si="2"/>
        <v>0</v>
      </c>
      <c r="U62" s="71">
        <f t="shared" si="3"/>
        <v>0</v>
      </c>
      <c r="W62" s="76"/>
      <c r="X62" s="76"/>
      <c r="Y62" s="2"/>
      <c r="Z62" s="2"/>
      <c r="AB62" s="76"/>
      <c r="AC62" s="76"/>
      <c r="AD62" s="2"/>
      <c r="AE62" s="2"/>
      <c r="AG62" s="76"/>
      <c r="AH62" s="76"/>
      <c r="AI62" s="2"/>
      <c r="AJ62" s="2"/>
      <c r="AL62" s="76"/>
      <c r="AM62" s="76"/>
      <c r="AN62" s="2"/>
      <c r="AO62" s="2"/>
      <c r="AQ62" s="76"/>
      <c r="AR62" s="76"/>
      <c r="AS62" s="2"/>
      <c r="AT62" s="2"/>
    </row>
    <row r="63" spans="1:46" ht="15" hidden="1" x14ac:dyDescent="0.25">
      <c r="A63" s="60"/>
      <c r="B63" s="175"/>
      <c r="C63" s="181"/>
      <c r="D63" s="90"/>
      <c r="E63" s="90" t="s">
        <v>132</v>
      </c>
      <c r="F63" s="90">
        <v>48.43</v>
      </c>
      <c r="G63" s="90">
        <v>0</v>
      </c>
      <c r="H63" s="90">
        <v>0</v>
      </c>
      <c r="I63" s="94">
        <f t="shared" si="1"/>
        <v>0</v>
      </c>
      <c r="J63" s="172"/>
      <c r="K63" s="93"/>
      <c r="L63" s="93"/>
      <c r="M63" s="169"/>
      <c r="N63" s="169"/>
      <c r="O63" s="169"/>
      <c r="P63" s="202"/>
      <c r="R63">
        <f t="shared" si="10"/>
        <v>48.43</v>
      </c>
      <c r="T63" s="1">
        <f t="shared" si="2"/>
        <v>0</v>
      </c>
      <c r="U63" s="71">
        <f t="shared" si="3"/>
        <v>0</v>
      </c>
      <c r="W63" s="76"/>
      <c r="X63" s="76"/>
      <c r="Y63" s="2"/>
      <c r="Z63" s="2"/>
      <c r="AB63" s="76"/>
      <c r="AC63" s="76"/>
      <c r="AD63" s="2"/>
      <c r="AE63" s="2"/>
      <c r="AG63" s="76"/>
      <c r="AH63" s="76"/>
      <c r="AI63" s="2"/>
      <c r="AJ63" s="2"/>
      <c r="AL63" s="76"/>
      <c r="AM63" s="76"/>
      <c r="AN63" s="2"/>
      <c r="AO63" s="2"/>
      <c r="AQ63" s="76"/>
      <c r="AR63" s="76"/>
      <c r="AS63" s="2"/>
      <c r="AT63" s="2"/>
    </row>
    <row r="64" spans="1:46" ht="15" hidden="1" x14ac:dyDescent="0.25">
      <c r="A64" s="60"/>
      <c r="B64" s="176"/>
      <c r="C64" s="182"/>
      <c r="D64" s="90"/>
      <c r="E64" s="90" t="s">
        <v>133</v>
      </c>
      <c r="F64" s="90">
        <v>30.33</v>
      </c>
      <c r="G64" s="90">
        <v>17.37</v>
      </c>
      <c r="H64" s="90">
        <v>0</v>
      </c>
      <c r="I64" s="94">
        <f t="shared" si="1"/>
        <v>7.6660652349087428</v>
      </c>
      <c r="J64" s="173"/>
      <c r="K64" s="95"/>
      <c r="L64" s="95"/>
      <c r="M64" s="170"/>
      <c r="N64" s="170"/>
      <c r="O64" s="170"/>
      <c r="P64" s="203"/>
      <c r="R64">
        <f t="shared" si="10"/>
        <v>47.7</v>
      </c>
      <c r="S64" s="66">
        <f>R62+R63+R64</f>
        <v>136.15</v>
      </c>
      <c r="T64" s="1">
        <f t="shared" si="2"/>
        <v>1.7035700522019428</v>
      </c>
      <c r="U64" s="71">
        <f t="shared" si="3"/>
        <v>7.6660652349087428</v>
      </c>
      <c r="W64" s="76">
        <f t="shared" si="5"/>
        <v>7.6953511374876342</v>
      </c>
      <c r="X64" s="76">
        <f t="shared" si="6"/>
        <v>108.73531157270027</v>
      </c>
      <c r="Y64" s="2"/>
      <c r="Z64" s="2"/>
      <c r="AB64" s="76"/>
      <c r="AC64" s="76"/>
      <c r="AD64" s="2"/>
      <c r="AE64" s="2"/>
      <c r="AG64" s="76"/>
      <c r="AH64" s="76"/>
      <c r="AI64" s="2"/>
      <c r="AJ64" s="2"/>
      <c r="AL64" s="76"/>
      <c r="AM64" s="76"/>
      <c r="AN64" s="2"/>
      <c r="AO64" s="2"/>
      <c r="AQ64" s="76"/>
      <c r="AR64" s="76"/>
      <c r="AS64" s="2"/>
      <c r="AT64" s="2"/>
    </row>
    <row r="65" spans="1:46" ht="15" hidden="1" x14ac:dyDescent="0.25">
      <c r="A65" s="60"/>
      <c r="B65" s="174">
        <v>17</v>
      </c>
      <c r="C65" s="180" t="s">
        <v>111</v>
      </c>
      <c r="D65" s="90" t="s">
        <v>116</v>
      </c>
      <c r="E65" s="90" t="s">
        <v>131</v>
      </c>
      <c r="F65" s="90">
        <v>40.020000000000003</v>
      </c>
      <c r="G65" s="90">
        <v>0</v>
      </c>
      <c r="H65" s="90">
        <v>0</v>
      </c>
      <c r="I65" s="94">
        <v>22.93</v>
      </c>
      <c r="J65" s="171">
        <f>SUM(F65:I67)</f>
        <v>166.74606523490871</v>
      </c>
      <c r="K65" s="92"/>
      <c r="L65" s="92"/>
      <c r="M65" s="168">
        <v>0</v>
      </c>
      <c r="N65" s="171">
        <f t="shared" ref="N65" si="15">X67</f>
        <v>108.73531157270027</v>
      </c>
      <c r="O65" s="168">
        <v>1</v>
      </c>
      <c r="P65" s="201"/>
      <c r="R65">
        <f t="shared" si="10"/>
        <v>40.020000000000003</v>
      </c>
      <c r="T65" s="1">
        <f t="shared" si="2"/>
        <v>0</v>
      </c>
      <c r="U65" s="71">
        <f t="shared" si="3"/>
        <v>0</v>
      </c>
      <c r="W65" s="76"/>
      <c r="X65" s="76"/>
      <c r="Y65" s="2"/>
      <c r="Z65" s="2"/>
      <c r="AB65" s="76"/>
      <c r="AC65" s="76"/>
      <c r="AD65" s="2"/>
      <c r="AE65" s="2"/>
      <c r="AG65" s="76"/>
      <c r="AH65" s="76"/>
      <c r="AI65" s="2"/>
      <c r="AJ65" s="2"/>
      <c r="AL65" s="76"/>
      <c r="AM65" s="76"/>
      <c r="AN65" s="2"/>
      <c r="AO65" s="2"/>
      <c r="AQ65" s="76"/>
      <c r="AR65" s="76"/>
      <c r="AS65" s="2"/>
      <c r="AT65" s="2"/>
    </row>
    <row r="66" spans="1:46" ht="15" hidden="1" x14ac:dyDescent="0.25">
      <c r="A66" s="60"/>
      <c r="B66" s="175"/>
      <c r="C66" s="181"/>
      <c r="D66" s="90"/>
      <c r="E66" s="90" t="s">
        <v>132</v>
      </c>
      <c r="F66" s="90">
        <v>48.43</v>
      </c>
      <c r="G66" s="90">
        <v>0</v>
      </c>
      <c r="H66" s="90">
        <v>0</v>
      </c>
      <c r="I66" s="94">
        <f t="shared" si="1"/>
        <v>0</v>
      </c>
      <c r="J66" s="172"/>
      <c r="K66" s="93"/>
      <c r="L66" s="93"/>
      <c r="M66" s="169"/>
      <c r="N66" s="169"/>
      <c r="O66" s="169"/>
      <c r="P66" s="202"/>
      <c r="R66">
        <f t="shared" si="10"/>
        <v>48.43</v>
      </c>
      <c r="T66" s="1">
        <f t="shared" si="2"/>
        <v>0</v>
      </c>
      <c r="U66" s="71">
        <f t="shared" si="3"/>
        <v>0</v>
      </c>
      <c r="W66" s="76"/>
      <c r="X66" s="76"/>
      <c r="Y66" s="2"/>
      <c r="Z66" s="2"/>
      <c r="AB66" s="76"/>
      <c r="AC66" s="76"/>
      <c r="AD66" s="2"/>
      <c r="AE66" s="2"/>
      <c r="AG66" s="76"/>
      <c r="AH66" s="76"/>
      <c r="AI66" s="2"/>
      <c r="AJ66" s="2"/>
      <c r="AL66" s="76"/>
      <c r="AM66" s="76"/>
      <c r="AN66" s="2"/>
      <c r="AO66" s="2"/>
      <c r="AQ66" s="76"/>
      <c r="AR66" s="76"/>
      <c r="AS66" s="2"/>
      <c r="AT66" s="2"/>
    </row>
    <row r="67" spans="1:46" ht="15" hidden="1" x14ac:dyDescent="0.25">
      <c r="A67" s="60"/>
      <c r="B67" s="176"/>
      <c r="C67" s="182"/>
      <c r="D67" s="90"/>
      <c r="E67" s="90" t="s">
        <v>133</v>
      </c>
      <c r="F67" s="90">
        <v>30.33</v>
      </c>
      <c r="G67" s="90">
        <v>17.37</v>
      </c>
      <c r="H67" s="90">
        <v>0</v>
      </c>
      <c r="I67" s="94">
        <f t="shared" si="1"/>
        <v>7.6660652349087428</v>
      </c>
      <c r="J67" s="173"/>
      <c r="K67" s="95"/>
      <c r="L67" s="95"/>
      <c r="M67" s="170"/>
      <c r="N67" s="170"/>
      <c r="O67" s="170"/>
      <c r="P67" s="203"/>
      <c r="R67">
        <f t="shared" si="10"/>
        <v>47.7</v>
      </c>
      <c r="S67" s="66">
        <f>R65+R66+R67</f>
        <v>136.15</v>
      </c>
      <c r="T67" s="1">
        <f t="shared" si="2"/>
        <v>1.7035700522019428</v>
      </c>
      <c r="U67" s="71">
        <f t="shared" si="3"/>
        <v>7.6660652349087428</v>
      </c>
      <c r="W67" s="76">
        <f t="shared" si="5"/>
        <v>7.6953511374876342</v>
      </c>
      <c r="X67" s="76">
        <f t="shared" si="6"/>
        <v>108.73531157270027</v>
      </c>
      <c r="Y67" s="2"/>
      <c r="Z67" s="2"/>
      <c r="AB67" s="76"/>
      <c r="AC67" s="76"/>
      <c r="AD67" s="2"/>
      <c r="AE67" s="2"/>
      <c r="AG67" s="76"/>
      <c r="AH67" s="76"/>
      <c r="AI67" s="2"/>
      <c r="AJ67" s="2"/>
      <c r="AL67" s="76"/>
      <c r="AM67" s="76"/>
      <c r="AN67" s="2"/>
      <c r="AO67" s="2"/>
      <c r="AQ67" s="76"/>
      <c r="AR67" s="76"/>
      <c r="AS67" s="2"/>
      <c r="AT67" s="2"/>
    </row>
    <row r="68" spans="1:46" ht="15" hidden="1" x14ac:dyDescent="0.25">
      <c r="A68" s="60"/>
      <c r="B68" s="174">
        <v>18</v>
      </c>
      <c r="C68" s="180" t="s">
        <v>112</v>
      </c>
      <c r="D68" s="90" t="s">
        <v>116</v>
      </c>
      <c r="E68" s="90" t="s">
        <v>131</v>
      </c>
      <c r="F68" s="90">
        <v>40.020000000000003</v>
      </c>
      <c r="G68" s="90">
        <v>0</v>
      </c>
      <c r="H68" s="90">
        <v>0</v>
      </c>
      <c r="I68" s="94">
        <v>22.93</v>
      </c>
      <c r="J68" s="171">
        <f>SUM(F68:I70)</f>
        <v>166.74606523490871</v>
      </c>
      <c r="K68" s="92"/>
      <c r="L68" s="92"/>
      <c r="M68" s="168">
        <v>0</v>
      </c>
      <c r="N68" s="171">
        <f t="shared" ref="N68" si="16">X70</f>
        <v>108.73531157270027</v>
      </c>
      <c r="O68" s="168">
        <v>1</v>
      </c>
      <c r="P68" s="201"/>
      <c r="R68">
        <f t="shared" si="10"/>
        <v>40.020000000000003</v>
      </c>
      <c r="T68" s="1">
        <f t="shared" si="2"/>
        <v>0</v>
      </c>
      <c r="U68" s="71">
        <f t="shared" si="3"/>
        <v>0</v>
      </c>
      <c r="W68" s="76"/>
      <c r="X68" s="76"/>
      <c r="Y68" s="2"/>
      <c r="Z68" s="2"/>
      <c r="AB68" s="76"/>
      <c r="AC68" s="76"/>
      <c r="AD68" s="2"/>
      <c r="AE68" s="2"/>
      <c r="AG68" s="76"/>
      <c r="AH68" s="76"/>
      <c r="AI68" s="2"/>
      <c r="AJ68" s="2"/>
      <c r="AL68" s="76"/>
      <c r="AM68" s="76"/>
      <c r="AN68" s="2"/>
      <c r="AO68" s="2"/>
      <c r="AQ68" s="76"/>
      <c r="AR68" s="76"/>
      <c r="AS68" s="2"/>
      <c r="AT68" s="2"/>
    </row>
    <row r="69" spans="1:46" ht="15" hidden="1" x14ac:dyDescent="0.25">
      <c r="A69" s="60"/>
      <c r="B69" s="175"/>
      <c r="C69" s="181"/>
      <c r="D69" s="90"/>
      <c r="E69" s="90" t="s">
        <v>132</v>
      </c>
      <c r="F69" s="90">
        <v>48.43</v>
      </c>
      <c r="G69" s="90">
        <v>0</v>
      </c>
      <c r="H69" s="90">
        <v>0</v>
      </c>
      <c r="I69" s="94">
        <f t="shared" si="1"/>
        <v>0</v>
      </c>
      <c r="J69" s="172"/>
      <c r="K69" s="93"/>
      <c r="L69" s="93"/>
      <c r="M69" s="169"/>
      <c r="N69" s="169"/>
      <c r="O69" s="169"/>
      <c r="P69" s="202"/>
      <c r="R69">
        <f t="shared" si="10"/>
        <v>48.43</v>
      </c>
      <c r="T69" s="1">
        <f t="shared" si="2"/>
        <v>0</v>
      </c>
      <c r="U69" s="71">
        <f t="shared" si="3"/>
        <v>0</v>
      </c>
      <c r="W69" s="76"/>
      <c r="X69" s="76"/>
      <c r="Y69" s="2"/>
      <c r="Z69" s="2"/>
      <c r="AB69" s="76"/>
      <c r="AC69" s="76"/>
      <c r="AD69" s="2"/>
      <c r="AE69" s="2"/>
      <c r="AG69" s="76"/>
      <c r="AH69" s="76"/>
      <c r="AI69" s="2"/>
      <c r="AJ69" s="2"/>
      <c r="AL69" s="76"/>
      <c r="AM69" s="76"/>
      <c r="AN69" s="2"/>
      <c r="AO69" s="2"/>
      <c r="AQ69" s="76"/>
      <c r="AR69" s="76"/>
      <c r="AS69" s="2"/>
      <c r="AT69" s="2"/>
    </row>
    <row r="70" spans="1:46" ht="15" hidden="1" x14ac:dyDescent="0.25">
      <c r="A70" s="60"/>
      <c r="B70" s="176"/>
      <c r="C70" s="182"/>
      <c r="D70" s="90"/>
      <c r="E70" s="90" t="s">
        <v>133</v>
      </c>
      <c r="F70" s="90">
        <v>30.33</v>
      </c>
      <c r="G70" s="90">
        <v>17.37</v>
      </c>
      <c r="H70" s="90">
        <v>0</v>
      </c>
      <c r="I70" s="94">
        <f t="shared" si="1"/>
        <v>7.6660652349087428</v>
      </c>
      <c r="J70" s="173"/>
      <c r="K70" s="95"/>
      <c r="L70" s="95"/>
      <c r="M70" s="170"/>
      <c r="N70" s="170"/>
      <c r="O70" s="170"/>
      <c r="P70" s="203"/>
      <c r="R70">
        <f t="shared" si="10"/>
        <v>47.7</v>
      </c>
      <c r="S70" s="66">
        <f>R68+R69+R70</f>
        <v>136.15</v>
      </c>
      <c r="T70" s="1">
        <f t="shared" si="2"/>
        <v>1.7035700522019428</v>
      </c>
      <c r="U70" s="71">
        <f t="shared" si="3"/>
        <v>7.6660652349087428</v>
      </c>
      <c r="W70" s="76">
        <f t="shared" si="5"/>
        <v>7.6953511374876342</v>
      </c>
      <c r="X70" s="76">
        <f t="shared" si="6"/>
        <v>108.73531157270027</v>
      </c>
      <c r="Y70" s="2"/>
      <c r="Z70" s="2"/>
      <c r="AB70" s="76"/>
      <c r="AC70" s="76"/>
      <c r="AD70" s="2"/>
      <c r="AE70" s="2"/>
      <c r="AG70" s="76"/>
      <c r="AH70" s="76"/>
      <c r="AI70" s="2"/>
      <c r="AJ70" s="2"/>
      <c r="AL70" s="76"/>
      <c r="AM70" s="76"/>
      <c r="AN70" s="2"/>
      <c r="AO70" s="2"/>
      <c r="AQ70" s="76"/>
      <c r="AR70" s="76"/>
      <c r="AS70" s="2"/>
      <c r="AT70" s="2"/>
    </row>
    <row r="71" spans="1:46" ht="15" hidden="1" x14ac:dyDescent="0.25">
      <c r="A71" s="60"/>
      <c r="B71" s="174">
        <v>19</v>
      </c>
      <c r="C71" s="180" t="s">
        <v>113</v>
      </c>
      <c r="D71" s="90" t="s">
        <v>116</v>
      </c>
      <c r="E71" s="90" t="s">
        <v>131</v>
      </c>
      <c r="F71" s="90">
        <v>40.020000000000003</v>
      </c>
      <c r="G71" s="90">
        <v>0</v>
      </c>
      <c r="H71" s="90">
        <v>0</v>
      </c>
      <c r="I71" s="94">
        <v>22.93</v>
      </c>
      <c r="J71" s="171">
        <f>SUM(F71:I73)</f>
        <v>166.74606523490871</v>
      </c>
      <c r="K71" s="92"/>
      <c r="L71" s="92"/>
      <c r="M71" s="168">
        <v>0</v>
      </c>
      <c r="N71" s="171">
        <f t="shared" ref="N71" si="17">X73</f>
        <v>108.73531157270027</v>
      </c>
      <c r="O71" s="168">
        <v>1</v>
      </c>
      <c r="P71" s="201"/>
      <c r="R71">
        <f t="shared" si="10"/>
        <v>40.020000000000003</v>
      </c>
      <c r="T71" s="1">
        <f t="shared" si="2"/>
        <v>0</v>
      </c>
      <c r="U71" s="71">
        <f t="shared" si="3"/>
        <v>0</v>
      </c>
      <c r="W71" s="76"/>
      <c r="X71" s="76"/>
      <c r="Y71" s="2"/>
      <c r="Z71" s="2"/>
      <c r="AB71" s="76"/>
      <c r="AC71" s="76"/>
      <c r="AD71" s="2"/>
      <c r="AE71" s="2"/>
      <c r="AG71" s="76"/>
      <c r="AH71" s="76"/>
      <c r="AI71" s="2"/>
      <c r="AJ71" s="2"/>
      <c r="AL71" s="76"/>
      <c r="AM71" s="76"/>
      <c r="AN71" s="2"/>
      <c r="AO71" s="2"/>
      <c r="AQ71" s="76"/>
      <c r="AR71" s="76"/>
      <c r="AS71" s="2"/>
      <c r="AT71" s="2"/>
    </row>
    <row r="72" spans="1:46" ht="15" hidden="1" x14ac:dyDescent="0.25">
      <c r="A72" s="60"/>
      <c r="B72" s="175"/>
      <c r="C72" s="181"/>
      <c r="D72" s="90"/>
      <c r="E72" s="90" t="s">
        <v>132</v>
      </c>
      <c r="F72" s="90">
        <v>48.43</v>
      </c>
      <c r="G72" s="90">
        <v>0</v>
      </c>
      <c r="H72" s="90">
        <v>0</v>
      </c>
      <c r="I72" s="94">
        <f t="shared" si="1"/>
        <v>0</v>
      </c>
      <c r="J72" s="172"/>
      <c r="K72" s="93"/>
      <c r="L72" s="93"/>
      <c r="M72" s="169"/>
      <c r="N72" s="169"/>
      <c r="O72" s="169"/>
      <c r="P72" s="202"/>
      <c r="R72">
        <f t="shared" si="10"/>
        <v>48.43</v>
      </c>
      <c r="T72" s="1">
        <f t="shared" si="2"/>
        <v>0</v>
      </c>
      <c r="U72" s="71">
        <f t="shared" si="3"/>
        <v>0</v>
      </c>
      <c r="W72" s="76"/>
      <c r="X72" s="76"/>
      <c r="Y72" s="2"/>
      <c r="Z72" s="2"/>
      <c r="AB72" s="76"/>
      <c r="AC72" s="76"/>
      <c r="AD72" s="2"/>
      <c r="AE72" s="2"/>
      <c r="AG72" s="76"/>
      <c r="AH72" s="76"/>
      <c r="AI72" s="2"/>
      <c r="AJ72" s="2"/>
      <c r="AL72" s="76"/>
      <c r="AM72" s="76"/>
      <c r="AN72" s="2"/>
      <c r="AO72" s="2"/>
      <c r="AQ72" s="76"/>
      <c r="AR72" s="76"/>
      <c r="AS72" s="2"/>
      <c r="AT72" s="2"/>
    </row>
    <row r="73" spans="1:46" ht="15" hidden="1" x14ac:dyDescent="0.25">
      <c r="A73" s="60"/>
      <c r="B73" s="176"/>
      <c r="C73" s="182"/>
      <c r="D73" s="90"/>
      <c r="E73" s="90" t="s">
        <v>133</v>
      </c>
      <c r="F73" s="90">
        <v>30.33</v>
      </c>
      <c r="G73" s="90">
        <v>17.37</v>
      </c>
      <c r="H73" s="90">
        <v>0</v>
      </c>
      <c r="I73" s="94">
        <f t="shared" si="1"/>
        <v>7.6660652349087428</v>
      </c>
      <c r="J73" s="173"/>
      <c r="K73" s="95"/>
      <c r="L73" s="95"/>
      <c r="M73" s="170"/>
      <c r="N73" s="170"/>
      <c r="O73" s="170"/>
      <c r="P73" s="203"/>
      <c r="R73">
        <f t="shared" si="10"/>
        <v>47.7</v>
      </c>
      <c r="S73" s="66">
        <f>R71+R72+R73</f>
        <v>136.15</v>
      </c>
      <c r="T73" s="1">
        <f t="shared" si="2"/>
        <v>1.7035700522019428</v>
      </c>
      <c r="U73" s="71">
        <f t="shared" si="3"/>
        <v>7.6660652349087428</v>
      </c>
      <c r="W73" s="76">
        <f t="shared" si="5"/>
        <v>7.6953511374876342</v>
      </c>
      <c r="X73" s="76">
        <f t="shared" si="6"/>
        <v>108.73531157270027</v>
      </c>
      <c r="Y73" s="2"/>
      <c r="Z73" s="2"/>
      <c r="AB73" s="76"/>
      <c r="AC73" s="76"/>
      <c r="AD73" s="2"/>
      <c r="AE73" s="2"/>
      <c r="AG73" s="76"/>
      <c r="AH73" s="76"/>
      <c r="AI73" s="2"/>
      <c r="AJ73" s="2"/>
      <c r="AL73" s="76"/>
      <c r="AM73" s="76"/>
      <c r="AN73" s="2"/>
      <c r="AO73" s="2"/>
      <c r="AQ73" s="76"/>
      <c r="AR73" s="76"/>
      <c r="AS73" s="2"/>
      <c r="AT73" s="2"/>
    </row>
    <row r="74" spans="1:46" ht="15" hidden="1" x14ac:dyDescent="0.25">
      <c r="A74" s="60"/>
      <c r="B74" s="174">
        <v>20</v>
      </c>
      <c r="C74" s="180" t="s">
        <v>114</v>
      </c>
      <c r="D74" s="90" t="s">
        <v>116</v>
      </c>
      <c r="E74" s="90" t="s">
        <v>131</v>
      </c>
      <c r="F74" s="90">
        <v>40.020000000000003</v>
      </c>
      <c r="G74" s="90">
        <v>0</v>
      </c>
      <c r="H74" s="90">
        <v>0</v>
      </c>
      <c r="I74" s="94">
        <v>22.93</v>
      </c>
      <c r="J74" s="171">
        <f>SUM(F74:I76)</f>
        <v>166.74606523490871</v>
      </c>
      <c r="K74" s="92"/>
      <c r="L74" s="92"/>
      <c r="M74" s="168">
        <v>0</v>
      </c>
      <c r="N74" s="171">
        <f t="shared" ref="N74" si="18">X76</f>
        <v>108.73531157270027</v>
      </c>
      <c r="O74" s="168">
        <v>1</v>
      </c>
      <c r="P74" s="201"/>
      <c r="R74">
        <f t="shared" si="10"/>
        <v>40.020000000000003</v>
      </c>
      <c r="T74" s="1">
        <f t="shared" si="2"/>
        <v>0</v>
      </c>
      <c r="U74" s="71">
        <f t="shared" si="3"/>
        <v>0</v>
      </c>
      <c r="W74" s="76"/>
      <c r="X74" s="76"/>
      <c r="Y74" s="2"/>
      <c r="Z74" s="2"/>
      <c r="AB74" s="76"/>
      <c r="AC74" s="76"/>
      <c r="AD74" s="2"/>
      <c r="AE74" s="2"/>
      <c r="AG74" s="76"/>
      <c r="AH74" s="76"/>
      <c r="AI74" s="2"/>
      <c r="AJ74" s="2"/>
      <c r="AL74" s="76"/>
      <c r="AM74" s="76"/>
      <c r="AN74" s="2"/>
      <c r="AO74" s="2"/>
      <c r="AQ74" s="76"/>
      <c r="AR74" s="76"/>
      <c r="AS74" s="2"/>
      <c r="AT74" s="2"/>
    </row>
    <row r="75" spans="1:46" ht="15" hidden="1" x14ac:dyDescent="0.25">
      <c r="A75" s="60"/>
      <c r="B75" s="175"/>
      <c r="C75" s="181"/>
      <c r="D75" s="90"/>
      <c r="E75" s="90" t="s">
        <v>132</v>
      </c>
      <c r="F75" s="90">
        <v>48.43</v>
      </c>
      <c r="G75" s="90">
        <v>0</v>
      </c>
      <c r="H75" s="90">
        <v>0</v>
      </c>
      <c r="I75" s="94">
        <f t="shared" si="1"/>
        <v>0</v>
      </c>
      <c r="J75" s="172"/>
      <c r="K75" s="93"/>
      <c r="L75" s="93"/>
      <c r="M75" s="169"/>
      <c r="N75" s="169"/>
      <c r="O75" s="169"/>
      <c r="P75" s="202"/>
      <c r="R75">
        <f t="shared" si="10"/>
        <v>48.43</v>
      </c>
      <c r="T75" s="1">
        <f t="shared" si="2"/>
        <v>0</v>
      </c>
      <c r="U75" s="71">
        <f t="shared" si="3"/>
        <v>0</v>
      </c>
      <c r="W75" s="76"/>
      <c r="X75" s="76"/>
      <c r="Y75" s="2"/>
      <c r="Z75" s="2"/>
      <c r="AB75" s="76"/>
      <c r="AC75" s="76"/>
      <c r="AD75" s="2"/>
      <c r="AE75" s="2"/>
      <c r="AG75" s="76"/>
      <c r="AH75" s="76"/>
      <c r="AI75" s="2"/>
      <c r="AJ75" s="2"/>
      <c r="AL75" s="76"/>
      <c r="AM75" s="76"/>
      <c r="AN75" s="2"/>
      <c r="AO75" s="2"/>
      <c r="AQ75" s="76"/>
      <c r="AR75" s="76"/>
      <c r="AS75" s="2"/>
      <c r="AT75" s="2"/>
    </row>
    <row r="76" spans="1:46" ht="15" hidden="1" x14ac:dyDescent="0.25">
      <c r="A76" s="60"/>
      <c r="B76" s="176"/>
      <c r="C76" s="182"/>
      <c r="D76" s="90"/>
      <c r="E76" s="90" t="s">
        <v>133</v>
      </c>
      <c r="F76" s="90">
        <v>30.33</v>
      </c>
      <c r="G76" s="90">
        <v>17.37</v>
      </c>
      <c r="H76" s="90">
        <v>0</v>
      </c>
      <c r="I76" s="94">
        <f t="shared" si="1"/>
        <v>7.6660652349087428</v>
      </c>
      <c r="J76" s="173"/>
      <c r="K76" s="95"/>
      <c r="L76" s="95"/>
      <c r="M76" s="170"/>
      <c r="N76" s="170"/>
      <c r="O76" s="170"/>
      <c r="P76" s="203"/>
      <c r="R76">
        <f t="shared" si="10"/>
        <v>47.7</v>
      </c>
      <c r="S76" s="66">
        <f>R74+R75+R76</f>
        <v>136.15</v>
      </c>
      <c r="T76" s="1">
        <f t="shared" si="2"/>
        <v>1.7035700522019428</v>
      </c>
      <c r="U76" s="71">
        <f t="shared" si="3"/>
        <v>7.6660652349087428</v>
      </c>
      <c r="W76" s="76">
        <f t="shared" si="5"/>
        <v>7.6953511374876342</v>
      </c>
      <c r="X76" s="76">
        <f t="shared" si="6"/>
        <v>108.73531157270027</v>
      </c>
      <c r="Y76" s="2"/>
      <c r="Z76" s="2"/>
      <c r="AB76" s="76"/>
      <c r="AC76" s="76"/>
      <c r="AD76" s="2"/>
      <c r="AE76" s="2"/>
      <c r="AG76" s="76"/>
      <c r="AH76" s="76"/>
      <c r="AI76" s="2"/>
      <c r="AJ76" s="2"/>
      <c r="AL76" s="76"/>
      <c r="AM76" s="76"/>
      <c r="AN76" s="2"/>
      <c r="AO76" s="2"/>
      <c r="AQ76" s="76"/>
      <c r="AR76" s="76"/>
      <c r="AS76" s="2"/>
      <c r="AT76" s="2"/>
    </row>
    <row r="77" spans="1:46" ht="30" customHeight="1" x14ac:dyDescent="0.25">
      <c r="A77" s="60"/>
      <c r="B77" s="174">
        <v>1</v>
      </c>
      <c r="C77" s="180">
        <v>9</v>
      </c>
      <c r="D77" s="90" t="s">
        <v>118</v>
      </c>
      <c r="E77" s="90" t="s">
        <v>131</v>
      </c>
      <c r="F77" s="90">
        <v>48.06</v>
      </c>
      <c r="G77" s="90">
        <v>0</v>
      </c>
      <c r="H77" s="90">
        <v>0</v>
      </c>
      <c r="I77" s="94">
        <v>58.96</v>
      </c>
      <c r="J77" s="171">
        <f>SUM(F77:I79)</f>
        <v>237.17995245269043</v>
      </c>
      <c r="K77" s="92"/>
      <c r="L77" s="92"/>
      <c r="M77" s="168">
        <v>0</v>
      </c>
      <c r="N77" s="168"/>
      <c r="O77" s="168">
        <v>2</v>
      </c>
      <c r="P77" s="201"/>
      <c r="R77">
        <f t="shared" si="10"/>
        <v>48.06</v>
      </c>
      <c r="T77" s="1">
        <f t="shared" si="2"/>
        <v>0</v>
      </c>
      <c r="U77" s="71">
        <f t="shared" si="3"/>
        <v>0</v>
      </c>
      <c r="W77" s="2"/>
      <c r="X77" s="2"/>
      <c r="Y77" s="2"/>
      <c r="Z77" s="2"/>
      <c r="AB77" s="2"/>
      <c r="AC77" s="2"/>
      <c r="AD77" s="2"/>
      <c r="AE77" s="2"/>
      <c r="AG77" s="2"/>
      <c r="AH77" s="2"/>
      <c r="AI77" s="2"/>
      <c r="AJ77" s="2"/>
      <c r="AL77" s="2"/>
      <c r="AM77" s="2"/>
      <c r="AN77" s="2"/>
      <c r="AO77" s="2"/>
      <c r="AQ77" s="2"/>
      <c r="AR77" s="2"/>
      <c r="AS77" s="2"/>
      <c r="AT77" s="2"/>
    </row>
    <row r="78" spans="1:46" ht="30" customHeight="1" x14ac:dyDescent="0.25">
      <c r="A78" s="60"/>
      <c r="B78" s="175"/>
      <c r="C78" s="181"/>
      <c r="D78" s="90"/>
      <c r="E78" s="90" t="s">
        <v>132</v>
      </c>
      <c r="F78" s="90">
        <v>57.3</v>
      </c>
      <c r="G78" s="90">
        <v>0</v>
      </c>
      <c r="H78" s="90">
        <v>3.05</v>
      </c>
      <c r="I78" s="94">
        <f t="shared" si="1"/>
        <v>0</v>
      </c>
      <c r="J78" s="172"/>
      <c r="K78" s="93"/>
      <c r="L78" s="93"/>
      <c r="M78" s="169"/>
      <c r="N78" s="169"/>
      <c r="O78" s="169"/>
      <c r="P78" s="202"/>
      <c r="R78">
        <f t="shared" si="10"/>
        <v>60.349999999999994</v>
      </c>
      <c r="T78" s="1">
        <f t="shared" si="2"/>
        <v>0</v>
      </c>
      <c r="U78" s="71">
        <f t="shared" si="3"/>
        <v>0</v>
      </c>
      <c r="W78" s="2"/>
      <c r="X78" s="2"/>
      <c r="Y78" s="2"/>
      <c r="Z78" s="2"/>
      <c r="AB78" s="2"/>
      <c r="AC78" s="2"/>
      <c r="AD78" s="2"/>
      <c r="AE78" s="2"/>
      <c r="AG78" s="2"/>
      <c r="AH78" s="2"/>
      <c r="AI78" s="2"/>
      <c r="AJ78" s="2"/>
      <c r="AL78" s="2"/>
      <c r="AM78" s="2"/>
      <c r="AN78" s="2"/>
      <c r="AO78" s="2"/>
      <c r="AQ78" s="2"/>
      <c r="AR78" s="2"/>
      <c r="AS78" s="2"/>
      <c r="AT78" s="2"/>
    </row>
    <row r="79" spans="1:46" ht="30" customHeight="1" x14ac:dyDescent="0.25">
      <c r="A79" s="60"/>
      <c r="B79" s="176"/>
      <c r="C79" s="182"/>
      <c r="D79" s="90"/>
      <c r="E79" s="90" t="s">
        <v>133</v>
      </c>
      <c r="F79" s="90">
        <v>55.75</v>
      </c>
      <c r="G79" s="90">
        <v>4.5599999999999996</v>
      </c>
      <c r="H79" s="90">
        <v>0</v>
      </c>
      <c r="I79" s="94">
        <f t="shared" si="1"/>
        <v>9.4999524526904366</v>
      </c>
      <c r="J79" s="173"/>
      <c r="K79" s="95"/>
      <c r="L79" s="95"/>
      <c r="M79" s="170"/>
      <c r="N79" s="170"/>
      <c r="O79" s="170"/>
      <c r="P79" s="203"/>
      <c r="R79">
        <f t="shared" si="10"/>
        <v>60.31</v>
      </c>
      <c r="S79" s="66">
        <f>R77+R78+R79</f>
        <v>168.72</v>
      </c>
      <c r="T79" s="1">
        <f t="shared" si="2"/>
        <v>2.1111005450423193</v>
      </c>
      <c r="U79" s="71">
        <f t="shared" si="3"/>
        <v>9.4999524526904366</v>
      </c>
      <c r="W79" s="2"/>
      <c r="X79" s="2"/>
      <c r="Y79" s="2"/>
      <c r="Z79" s="2"/>
      <c r="AB79" s="2"/>
      <c r="AC79" s="2"/>
      <c r="AD79" s="2"/>
      <c r="AE79" s="2"/>
      <c r="AG79" s="2"/>
      <c r="AH79" s="2"/>
      <c r="AI79" s="2"/>
      <c r="AJ79" s="2"/>
      <c r="AL79" s="2"/>
      <c r="AM79" s="2"/>
      <c r="AN79" s="2"/>
      <c r="AO79" s="2"/>
      <c r="AQ79" s="2"/>
      <c r="AR79" s="2"/>
      <c r="AS79" s="2"/>
      <c r="AT79" s="2"/>
    </row>
    <row r="80" spans="1:46" ht="30" customHeight="1" x14ac:dyDescent="0.25">
      <c r="A80" s="60"/>
      <c r="B80" s="174">
        <v>2</v>
      </c>
      <c r="C80" s="180">
        <v>10</v>
      </c>
      <c r="D80" s="90" t="s">
        <v>118</v>
      </c>
      <c r="E80" s="90" t="s">
        <v>131</v>
      </c>
      <c r="F80" s="90">
        <v>48.06</v>
      </c>
      <c r="G80" s="90">
        <v>0</v>
      </c>
      <c r="H80" s="90">
        <v>0</v>
      </c>
      <c r="I80" s="94">
        <v>58.96</v>
      </c>
      <c r="J80" s="171">
        <f>SUM(F80:I82)</f>
        <v>237.17995245269043</v>
      </c>
      <c r="K80" s="92"/>
      <c r="L80" s="92"/>
      <c r="M80" s="168">
        <v>0</v>
      </c>
      <c r="N80" s="168"/>
      <c r="O80" s="168">
        <v>2</v>
      </c>
      <c r="P80" s="201"/>
      <c r="R80">
        <f t="shared" si="10"/>
        <v>48.06</v>
      </c>
      <c r="T80" s="1">
        <f t="shared" si="2"/>
        <v>0</v>
      </c>
      <c r="U80" s="71">
        <f t="shared" si="3"/>
        <v>0</v>
      </c>
      <c r="W80" s="2"/>
      <c r="X80" s="2"/>
      <c r="Y80" s="2"/>
      <c r="Z80" s="2"/>
      <c r="AB80" s="2"/>
      <c r="AC80" s="2"/>
      <c r="AD80" s="2"/>
      <c r="AE80" s="2"/>
      <c r="AG80" s="2"/>
      <c r="AH80" s="2"/>
      <c r="AI80" s="2"/>
      <c r="AJ80" s="2"/>
      <c r="AL80" s="2"/>
      <c r="AM80" s="2"/>
      <c r="AN80" s="2"/>
      <c r="AO80" s="2"/>
      <c r="AQ80" s="2"/>
      <c r="AR80" s="2"/>
      <c r="AS80" s="2"/>
      <c r="AT80" s="2"/>
    </row>
    <row r="81" spans="1:46" ht="30" customHeight="1" x14ac:dyDescent="0.25">
      <c r="A81" s="60"/>
      <c r="B81" s="175"/>
      <c r="C81" s="181"/>
      <c r="D81" s="90"/>
      <c r="E81" s="90" t="s">
        <v>132</v>
      </c>
      <c r="F81" s="90">
        <v>57.3</v>
      </c>
      <c r="G81" s="90">
        <v>0</v>
      </c>
      <c r="H81" s="90">
        <v>3.05</v>
      </c>
      <c r="I81" s="94">
        <f t="shared" si="1"/>
        <v>0</v>
      </c>
      <c r="J81" s="172"/>
      <c r="K81" s="93"/>
      <c r="L81" s="93"/>
      <c r="M81" s="169"/>
      <c r="N81" s="169"/>
      <c r="O81" s="169"/>
      <c r="P81" s="202"/>
      <c r="R81">
        <f t="shared" si="10"/>
        <v>60.349999999999994</v>
      </c>
      <c r="T81" s="1">
        <f t="shared" si="2"/>
        <v>0</v>
      </c>
      <c r="U81" s="71">
        <f t="shared" si="3"/>
        <v>0</v>
      </c>
      <c r="W81" s="2"/>
      <c r="X81" s="2"/>
      <c r="Y81" s="2"/>
      <c r="Z81" s="2"/>
      <c r="AB81" s="2"/>
      <c r="AC81" s="2"/>
      <c r="AD81" s="2"/>
      <c r="AE81" s="2"/>
      <c r="AG81" s="2"/>
      <c r="AH81" s="2"/>
      <c r="AI81" s="2"/>
      <c r="AJ81" s="2"/>
      <c r="AL81" s="2"/>
      <c r="AM81" s="2"/>
      <c r="AN81" s="2"/>
      <c r="AO81" s="2"/>
      <c r="AQ81" s="2"/>
      <c r="AR81" s="2"/>
      <c r="AS81" s="2"/>
      <c r="AT81" s="2"/>
    </row>
    <row r="82" spans="1:46" ht="30" customHeight="1" x14ac:dyDescent="0.25">
      <c r="A82" s="60"/>
      <c r="B82" s="176"/>
      <c r="C82" s="182"/>
      <c r="D82" s="90"/>
      <c r="E82" s="90" t="s">
        <v>133</v>
      </c>
      <c r="F82" s="90">
        <v>55.75</v>
      </c>
      <c r="G82" s="90">
        <v>4.5599999999999996</v>
      </c>
      <c r="H82" s="90">
        <v>0</v>
      </c>
      <c r="I82" s="94">
        <f t="shared" si="1"/>
        <v>9.4999524526904366</v>
      </c>
      <c r="J82" s="173"/>
      <c r="K82" s="95"/>
      <c r="L82" s="95"/>
      <c r="M82" s="170"/>
      <c r="N82" s="170"/>
      <c r="O82" s="170"/>
      <c r="P82" s="203"/>
      <c r="R82">
        <f t="shared" si="10"/>
        <v>60.31</v>
      </c>
      <c r="S82" s="66">
        <f>R80+R81+R82</f>
        <v>168.72</v>
      </c>
      <c r="T82" s="1">
        <f t="shared" si="2"/>
        <v>2.1111005450423193</v>
      </c>
      <c r="U82" s="71">
        <f t="shared" si="3"/>
        <v>9.4999524526904366</v>
      </c>
      <c r="W82" s="2"/>
      <c r="X82" s="2"/>
      <c r="Y82" s="2"/>
      <c r="Z82" s="2"/>
      <c r="AB82" s="2"/>
      <c r="AC82" s="2"/>
      <c r="AD82" s="2"/>
      <c r="AE82" s="2"/>
      <c r="AG82" s="2"/>
      <c r="AH82" s="2"/>
      <c r="AI82" s="2"/>
      <c r="AJ82" s="2"/>
      <c r="AL82" s="2"/>
      <c r="AM82" s="2"/>
      <c r="AN82" s="2"/>
      <c r="AO82" s="2"/>
      <c r="AQ82" s="2"/>
      <c r="AR82" s="2"/>
      <c r="AS82" s="2"/>
      <c r="AT82" s="2"/>
    </row>
    <row r="83" spans="1:46" ht="30" customHeight="1" x14ac:dyDescent="0.25">
      <c r="A83" s="60"/>
      <c r="B83" s="174">
        <v>3</v>
      </c>
      <c r="C83" s="180">
        <v>11</v>
      </c>
      <c r="D83" s="90" t="s">
        <v>118</v>
      </c>
      <c r="E83" s="90" t="s">
        <v>131</v>
      </c>
      <c r="F83" s="90">
        <v>48.06</v>
      </c>
      <c r="G83" s="90">
        <v>0</v>
      </c>
      <c r="H83" s="90">
        <v>0</v>
      </c>
      <c r="I83" s="94">
        <v>58.96</v>
      </c>
      <c r="J83" s="171">
        <f>SUM(F83:I85)</f>
        <v>237.17995245269043</v>
      </c>
      <c r="K83" s="92"/>
      <c r="L83" s="92"/>
      <c r="M83" s="168">
        <v>0</v>
      </c>
      <c r="N83" s="168"/>
      <c r="O83" s="168">
        <v>2</v>
      </c>
      <c r="P83" s="201"/>
      <c r="R83">
        <f t="shared" ref="R83:R114" si="19">SUM(F83:H83)</f>
        <v>48.06</v>
      </c>
      <c r="T83" s="1">
        <f t="shared" si="2"/>
        <v>0</v>
      </c>
      <c r="U83" s="71">
        <f t="shared" si="3"/>
        <v>0</v>
      </c>
      <c r="W83" s="2"/>
      <c r="X83" s="2"/>
      <c r="Y83" s="2"/>
      <c r="Z83" s="2"/>
      <c r="AB83" s="2"/>
      <c r="AC83" s="2"/>
      <c r="AD83" s="2"/>
      <c r="AE83" s="2"/>
      <c r="AG83" s="2"/>
      <c r="AH83" s="2"/>
      <c r="AI83" s="2"/>
      <c r="AJ83" s="2"/>
      <c r="AL83" s="2"/>
      <c r="AM83" s="2"/>
      <c r="AN83" s="2"/>
      <c r="AO83" s="2"/>
      <c r="AQ83" s="2"/>
      <c r="AR83" s="2"/>
      <c r="AS83" s="2"/>
      <c r="AT83" s="2"/>
    </row>
    <row r="84" spans="1:46" ht="30" customHeight="1" x14ac:dyDescent="0.25">
      <c r="A84" s="60"/>
      <c r="B84" s="175"/>
      <c r="C84" s="181"/>
      <c r="D84" s="90"/>
      <c r="E84" s="90" t="s">
        <v>132</v>
      </c>
      <c r="F84" s="90">
        <v>57.3</v>
      </c>
      <c r="G84" s="90">
        <v>0</v>
      </c>
      <c r="H84" s="90">
        <v>3.05</v>
      </c>
      <c r="I84" s="94">
        <f t="shared" ref="I84:I147" si="20">U84</f>
        <v>0</v>
      </c>
      <c r="J84" s="172"/>
      <c r="K84" s="93"/>
      <c r="L84" s="93"/>
      <c r="M84" s="169"/>
      <c r="N84" s="169"/>
      <c r="O84" s="169"/>
      <c r="P84" s="202"/>
      <c r="R84">
        <f t="shared" si="19"/>
        <v>60.349999999999994</v>
      </c>
      <c r="T84" s="1">
        <f t="shared" ref="T84:T147" si="21">S84/$T$15%</f>
        <v>0</v>
      </c>
      <c r="U84" s="71">
        <f t="shared" ref="U84:U147" si="22">$T$14*T84%</f>
        <v>0</v>
      </c>
      <c r="W84" s="2"/>
      <c r="X84" s="2"/>
      <c r="Y84" s="2"/>
      <c r="Z84" s="2"/>
      <c r="AB84" s="2"/>
      <c r="AC84" s="2"/>
      <c r="AD84" s="2"/>
      <c r="AE84" s="2"/>
      <c r="AG84" s="2"/>
      <c r="AH84" s="2"/>
      <c r="AI84" s="2"/>
      <c r="AJ84" s="2"/>
      <c r="AL84" s="2"/>
      <c r="AM84" s="2"/>
      <c r="AN84" s="2"/>
      <c r="AO84" s="2"/>
      <c r="AQ84" s="2"/>
      <c r="AR84" s="2"/>
      <c r="AS84" s="2"/>
      <c r="AT84" s="2"/>
    </row>
    <row r="85" spans="1:46" ht="30" customHeight="1" x14ac:dyDescent="0.25">
      <c r="A85" s="60"/>
      <c r="B85" s="176"/>
      <c r="C85" s="182"/>
      <c r="D85" s="90"/>
      <c r="E85" s="90" t="s">
        <v>133</v>
      </c>
      <c r="F85" s="90">
        <v>55.75</v>
      </c>
      <c r="G85" s="90">
        <v>4.5599999999999996</v>
      </c>
      <c r="H85" s="90">
        <v>0</v>
      </c>
      <c r="I85" s="94">
        <f t="shared" si="20"/>
        <v>9.4999524526904366</v>
      </c>
      <c r="J85" s="173"/>
      <c r="K85" s="95"/>
      <c r="L85" s="95"/>
      <c r="M85" s="170"/>
      <c r="N85" s="170"/>
      <c r="O85" s="170"/>
      <c r="P85" s="203"/>
      <c r="R85">
        <f t="shared" si="19"/>
        <v>60.31</v>
      </c>
      <c r="S85" s="66">
        <f>R83+R84+R85</f>
        <v>168.72</v>
      </c>
      <c r="T85" s="1">
        <f t="shared" si="21"/>
        <v>2.1111005450423193</v>
      </c>
      <c r="U85" s="71">
        <f t="shared" si="22"/>
        <v>9.4999524526904366</v>
      </c>
      <c r="W85" s="2"/>
      <c r="X85" s="2"/>
      <c r="Y85" s="2"/>
      <c r="Z85" s="2"/>
      <c r="AB85" s="2"/>
      <c r="AC85" s="2"/>
      <c r="AD85" s="2"/>
      <c r="AE85" s="2"/>
      <c r="AG85" s="2"/>
      <c r="AH85" s="2"/>
      <c r="AI85" s="2"/>
      <c r="AJ85" s="2"/>
      <c r="AL85" s="2"/>
      <c r="AM85" s="2"/>
      <c r="AN85" s="2"/>
      <c r="AO85" s="2"/>
      <c r="AQ85" s="2"/>
      <c r="AR85" s="2"/>
      <c r="AS85" s="2"/>
      <c r="AT85" s="2"/>
    </row>
    <row r="86" spans="1:46" ht="30" hidden="1" customHeight="1" x14ac:dyDescent="0.25">
      <c r="A86" s="60"/>
      <c r="B86" s="174">
        <v>24</v>
      </c>
      <c r="C86" s="180">
        <v>12</v>
      </c>
      <c r="D86" s="90" t="s">
        <v>118</v>
      </c>
      <c r="E86" s="90" t="s">
        <v>131</v>
      </c>
      <c r="F86" s="90">
        <v>47.47</v>
      </c>
      <c r="G86" s="90">
        <v>0</v>
      </c>
      <c r="H86" s="90">
        <v>0</v>
      </c>
      <c r="I86" s="94">
        <v>59.59</v>
      </c>
      <c r="J86" s="171">
        <f>SUM(F86:I88)</f>
        <v>237.17616883799383</v>
      </c>
      <c r="K86" s="92"/>
      <c r="L86" s="92"/>
      <c r="M86" s="168">
        <v>0</v>
      </c>
      <c r="N86" s="168"/>
      <c r="O86" s="168">
        <v>2</v>
      </c>
      <c r="P86" s="201"/>
      <c r="R86">
        <f t="shared" si="19"/>
        <v>47.47</v>
      </c>
      <c r="T86" s="1">
        <f t="shared" si="21"/>
        <v>0</v>
      </c>
      <c r="U86" s="71">
        <f t="shared" si="22"/>
        <v>0</v>
      </c>
      <c r="W86" s="2"/>
      <c r="X86" s="2"/>
      <c r="Y86" s="2"/>
      <c r="Z86" s="2"/>
      <c r="AB86" s="2"/>
      <c r="AC86" s="2"/>
      <c r="AD86" s="2"/>
      <c r="AE86" s="2"/>
      <c r="AG86" s="2"/>
      <c r="AH86" s="2"/>
      <c r="AI86" s="2"/>
      <c r="AJ86" s="2"/>
      <c r="AL86" s="2"/>
      <c r="AM86" s="2"/>
      <c r="AN86" s="2"/>
      <c r="AO86" s="2"/>
      <c r="AQ86" s="2"/>
      <c r="AR86" s="2"/>
      <c r="AS86" s="2"/>
      <c r="AT86" s="2"/>
    </row>
    <row r="87" spans="1:46" ht="30" hidden="1" customHeight="1" x14ac:dyDescent="0.25">
      <c r="A87" s="60"/>
      <c r="B87" s="175"/>
      <c r="C87" s="181"/>
      <c r="D87" s="90"/>
      <c r="E87" s="90" t="s">
        <v>132</v>
      </c>
      <c r="F87" s="90">
        <v>57.24</v>
      </c>
      <c r="G87" s="90">
        <v>0</v>
      </c>
      <c r="H87" s="90">
        <v>3.1</v>
      </c>
      <c r="I87" s="94">
        <f t="shared" si="20"/>
        <v>0</v>
      </c>
      <c r="J87" s="172"/>
      <c r="K87" s="93"/>
      <c r="L87" s="93"/>
      <c r="M87" s="169"/>
      <c r="N87" s="169"/>
      <c r="O87" s="169"/>
      <c r="P87" s="202"/>
      <c r="R87">
        <f t="shared" si="19"/>
        <v>60.34</v>
      </c>
      <c r="T87" s="1">
        <f t="shared" si="21"/>
        <v>0</v>
      </c>
      <c r="U87" s="71">
        <f t="shared" si="22"/>
        <v>0</v>
      </c>
      <c r="W87" s="2"/>
      <c r="X87" s="2"/>
      <c r="Y87" s="2"/>
      <c r="Z87" s="2"/>
      <c r="AB87" s="2"/>
      <c r="AC87" s="2"/>
      <c r="AD87" s="2"/>
      <c r="AE87" s="2"/>
      <c r="AG87" s="2"/>
      <c r="AH87" s="2"/>
      <c r="AI87" s="2"/>
      <c r="AJ87" s="2"/>
      <c r="AL87" s="2"/>
      <c r="AM87" s="2"/>
      <c r="AN87" s="2"/>
      <c r="AO87" s="2"/>
      <c r="AQ87" s="2"/>
      <c r="AR87" s="2"/>
      <c r="AS87" s="2"/>
      <c r="AT87" s="2"/>
    </row>
    <row r="88" spans="1:46" ht="30" hidden="1" customHeight="1" x14ac:dyDescent="0.25">
      <c r="A88" s="60"/>
      <c r="B88" s="176"/>
      <c r="C88" s="182"/>
      <c r="D88" s="90"/>
      <c r="E88" s="90" t="s">
        <v>133</v>
      </c>
      <c r="F88" s="90">
        <v>55.75</v>
      </c>
      <c r="G88" s="90">
        <v>4.5599999999999996</v>
      </c>
      <c r="H88" s="90">
        <v>0</v>
      </c>
      <c r="I88" s="94">
        <f t="shared" si="20"/>
        <v>9.4661688379938127</v>
      </c>
      <c r="J88" s="173"/>
      <c r="K88" s="95"/>
      <c r="L88" s="95"/>
      <c r="M88" s="170"/>
      <c r="N88" s="170"/>
      <c r="O88" s="170"/>
      <c r="P88" s="203"/>
      <c r="R88">
        <f t="shared" si="19"/>
        <v>60.31</v>
      </c>
      <c r="S88" s="66">
        <f>R86+R87+R88</f>
        <v>168.12</v>
      </c>
      <c r="T88" s="1">
        <f t="shared" si="21"/>
        <v>2.1035930751097363</v>
      </c>
      <c r="U88" s="71">
        <f t="shared" si="22"/>
        <v>9.4661688379938127</v>
      </c>
      <c r="W88" s="2"/>
      <c r="X88" s="2"/>
      <c r="Y88" s="2"/>
      <c r="Z88" s="2"/>
      <c r="AB88" s="2"/>
      <c r="AC88" s="2"/>
      <c r="AD88" s="2"/>
      <c r="AE88" s="2"/>
      <c r="AG88" s="2"/>
      <c r="AH88" s="2"/>
      <c r="AI88" s="2"/>
      <c r="AJ88" s="2"/>
      <c r="AL88" s="2"/>
      <c r="AM88" s="2"/>
      <c r="AN88" s="2"/>
      <c r="AO88" s="2"/>
      <c r="AQ88" s="2"/>
      <c r="AR88" s="2"/>
      <c r="AS88" s="2"/>
      <c r="AT88" s="2"/>
    </row>
    <row r="89" spans="1:46" ht="30" hidden="1" customHeight="1" x14ac:dyDescent="0.25">
      <c r="A89" s="60"/>
      <c r="B89" s="192">
        <v>25</v>
      </c>
      <c r="C89" s="180">
        <v>13</v>
      </c>
      <c r="D89" s="90" t="s">
        <v>115</v>
      </c>
      <c r="E89" s="90" t="s">
        <v>131</v>
      </c>
      <c r="F89" s="90">
        <v>45.19</v>
      </c>
      <c r="G89" s="90">
        <v>0</v>
      </c>
      <c r="H89" s="90">
        <v>0</v>
      </c>
      <c r="I89" s="94">
        <v>56.88</v>
      </c>
      <c r="J89" s="171">
        <f>SUM(F89:I91)</f>
        <v>234.76193452485225</v>
      </c>
      <c r="K89" s="92"/>
      <c r="L89" s="92"/>
      <c r="M89" s="168">
        <v>0</v>
      </c>
      <c r="N89" s="168"/>
      <c r="O89" s="168">
        <v>2</v>
      </c>
      <c r="P89" s="201"/>
      <c r="R89">
        <f t="shared" si="19"/>
        <v>45.19</v>
      </c>
      <c r="T89" s="1">
        <f t="shared" si="21"/>
        <v>0</v>
      </c>
      <c r="U89" s="71">
        <f t="shared" si="22"/>
        <v>0</v>
      </c>
      <c r="W89" s="2"/>
      <c r="X89" s="2"/>
      <c r="Y89" s="2"/>
      <c r="Z89" s="2"/>
      <c r="AB89" s="2"/>
      <c r="AC89" s="2"/>
      <c r="AD89" s="2"/>
      <c r="AE89" s="2"/>
      <c r="AG89" s="2"/>
      <c r="AH89" s="2"/>
      <c r="AI89" s="2"/>
      <c r="AJ89" s="2"/>
      <c r="AL89" s="2"/>
      <c r="AM89" s="2"/>
      <c r="AN89" s="2"/>
      <c r="AO89" s="2"/>
      <c r="AQ89" s="2"/>
      <c r="AR89" s="2"/>
      <c r="AS89" s="2"/>
      <c r="AT89" s="2"/>
    </row>
    <row r="90" spans="1:46" ht="30" hidden="1" customHeight="1" x14ac:dyDescent="0.25">
      <c r="A90" s="60"/>
      <c r="B90" s="193"/>
      <c r="C90" s="181"/>
      <c r="D90" s="90"/>
      <c r="E90" s="90" t="s">
        <v>132</v>
      </c>
      <c r="F90" s="90">
        <v>58.68</v>
      </c>
      <c r="G90" s="90">
        <v>0</v>
      </c>
      <c r="H90" s="90">
        <v>2.96</v>
      </c>
      <c r="I90" s="94">
        <f t="shared" si="20"/>
        <v>0</v>
      </c>
      <c r="J90" s="172"/>
      <c r="K90" s="93"/>
      <c r="L90" s="93"/>
      <c r="M90" s="169"/>
      <c r="N90" s="169"/>
      <c r="O90" s="169"/>
      <c r="P90" s="202"/>
      <c r="R90">
        <f t="shared" si="19"/>
        <v>61.64</v>
      </c>
      <c r="T90" s="1">
        <f t="shared" si="21"/>
        <v>0</v>
      </c>
      <c r="U90" s="71">
        <f t="shared" si="22"/>
        <v>0</v>
      </c>
      <c r="W90" s="2"/>
      <c r="X90" s="2"/>
      <c r="Y90" s="2"/>
      <c r="Z90" s="2"/>
      <c r="AB90" s="2"/>
      <c r="AC90" s="2"/>
      <c r="AD90" s="2"/>
      <c r="AE90" s="2"/>
      <c r="AG90" s="2"/>
      <c r="AH90" s="2"/>
      <c r="AI90" s="2"/>
      <c r="AJ90" s="2"/>
      <c r="AL90" s="2"/>
      <c r="AM90" s="2"/>
      <c r="AN90" s="2"/>
      <c r="AO90" s="2"/>
      <c r="AQ90" s="2"/>
      <c r="AR90" s="2"/>
      <c r="AS90" s="2"/>
      <c r="AT90" s="2"/>
    </row>
    <row r="91" spans="1:46" ht="30" hidden="1" customHeight="1" x14ac:dyDescent="0.25">
      <c r="A91" s="60"/>
      <c r="B91" s="194"/>
      <c r="C91" s="182"/>
      <c r="D91" s="90"/>
      <c r="E91" s="90" t="s">
        <v>133</v>
      </c>
      <c r="F91" s="90">
        <v>56.68</v>
      </c>
      <c r="G91" s="90">
        <v>4.8899999999999997</v>
      </c>
      <c r="H91" s="90">
        <v>0</v>
      </c>
      <c r="I91" s="94">
        <f t="shared" si="20"/>
        <v>9.4819345248522389</v>
      </c>
      <c r="J91" s="173"/>
      <c r="K91" s="95"/>
      <c r="L91" s="95"/>
      <c r="M91" s="170"/>
      <c r="N91" s="170"/>
      <c r="O91" s="170"/>
      <c r="P91" s="203"/>
      <c r="R91">
        <f t="shared" si="19"/>
        <v>61.57</v>
      </c>
      <c r="S91" s="66">
        <f>R89+R90+R91</f>
        <v>168.4</v>
      </c>
      <c r="T91" s="1">
        <f t="shared" si="21"/>
        <v>2.1070965610782753</v>
      </c>
      <c r="U91" s="71">
        <f t="shared" si="22"/>
        <v>9.4819345248522389</v>
      </c>
      <c r="W91" s="2"/>
      <c r="X91" s="2"/>
      <c r="Y91" s="2"/>
      <c r="Z91" s="2"/>
      <c r="AB91" s="2"/>
      <c r="AC91" s="2"/>
      <c r="AD91" s="2"/>
      <c r="AE91" s="2"/>
      <c r="AG91" s="2"/>
      <c r="AH91" s="2"/>
      <c r="AI91" s="2"/>
      <c r="AJ91" s="2"/>
      <c r="AL91" s="2"/>
      <c r="AM91" s="2"/>
      <c r="AN91" s="2"/>
      <c r="AO91" s="2"/>
      <c r="AQ91" s="2"/>
      <c r="AR91" s="2"/>
      <c r="AS91" s="2"/>
      <c r="AT91" s="2"/>
    </row>
    <row r="92" spans="1:46" ht="30" hidden="1" customHeight="1" x14ac:dyDescent="0.25">
      <c r="A92" s="60"/>
      <c r="B92" s="174">
        <v>26</v>
      </c>
      <c r="C92" s="180">
        <v>14</v>
      </c>
      <c r="D92" s="90" t="s">
        <v>118</v>
      </c>
      <c r="E92" s="90" t="s">
        <v>131</v>
      </c>
      <c r="F92" s="90">
        <v>48.43</v>
      </c>
      <c r="G92" s="90">
        <v>0</v>
      </c>
      <c r="H92" s="90">
        <v>0</v>
      </c>
      <c r="I92" s="94">
        <v>58.99</v>
      </c>
      <c r="J92" s="171">
        <f>SUM(F92:I94)</f>
        <v>237.17826327195561</v>
      </c>
      <c r="K92" s="92"/>
      <c r="L92" s="92"/>
      <c r="M92" s="168">
        <v>0</v>
      </c>
      <c r="N92" s="168"/>
      <c r="O92" s="168">
        <v>2</v>
      </c>
      <c r="P92" s="201"/>
      <c r="R92">
        <f t="shared" si="19"/>
        <v>48.43</v>
      </c>
      <c r="T92" s="1">
        <f t="shared" si="21"/>
        <v>0</v>
      </c>
      <c r="U92" s="71">
        <f t="shared" si="22"/>
        <v>0</v>
      </c>
      <c r="W92" s="2"/>
      <c r="X92" s="2"/>
      <c r="Y92" s="2"/>
      <c r="Z92" s="2"/>
      <c r="AB92" s="2"/>
      <c r="AC92" s="2"/>
      <c r="AD92" s="2"/>
      <c r="AE92" s="2"/>
      <c r="AG92" s="2"/>
      <c r="AH92" s="2"/>
      <c r="AI92" s="2"/>
      <c r="AJ92" s="2"/>
      <c r="AL92" s="2"/>
      <c r="AM92" s="2"/>
      <c r="AN92" s="2"/>
      <c r="AO92" s="2"/>
      <c r="AQ92" s="2"/>
      <c r="AR92" s="2"/>
      <c r="AS92" s="2"/>
      <c r="AT92" s="2"/>
    </row>
    <row r="93" spans="1:46" ht="30" hidden="1" customHeight="1" x14ac:dyDescent="0.25">
      <c r="A93" s="60"/>
      <c r="B93" s="175"/>
      <c r="C93" s="181"/>
      <c r="D93" s="90"/>
      <c r="E93" s="90" t="s">
        <v>132</v>
      </c>
      <c r="F93" s="90">
        <v>57.04</v>
      </c>
      <c r="G93" s="90">
        <v>0</v>
      </c>
      <c r="H93" s="90">
        <v>3.1</v>
      </c>
      <c r="I93" s="94">
        <f t="shared" si="20"/>
        <v>0</v>
      </c>
      <c r="J93" s="172"/>
      <c r="K93" s="93"/>
      <c r="L93" s="93"/>
      <c r="M93" s="169"/>
      <c r="N93" s="169"/>
      <c r="O93" s="169"/>
      <c r="P93" s="202"/>
      <c r="R93">
        <f t="shared" si="19"/>
        <v>60.14</v>
      </c>
      <c r="T93" s="1">
        <f t="shared" si="21"/>
        <v>0</v>
      </c>
      <c r="U93" s="71">
        <f t="shared" si="22"/>
        <v>0</v>
      </c>
      <c r="W93" s="2"/>
      <c r="X93" s="2"/>
      <c r="Y93" s="2"/>
      <c r="Z93" s="2"/>
      <c r="AB93" s="2"/>
      <c r="AC93" s="2"/>
      <c r="AD93" s="2"/>
      <c r="AE93" s="2"/>
      <c r="AG93" s="2"/>
      <c r="AH93" s="2"/>
      <c r="AI93" s="2"/>
      <c r="AJ93" s="2"/>
      <c r="AL93" s="2"/>
      <c r="AM93" s="2"/>
      <c r="AN93" s="2"/>
      <c r="AO93" s="2"/>
      <c r="AQ93" s="2"/>
      <c r="AR93" s="2"/>
      <c r="AS93" s="2"/>
      <c r="AT93" s="2"/>
    </row>
    <row r="94" spans="1:46" ht="30" hidden="1" customHeight="1" x14ac:dyDescent="0.25">
      <c r="A94" s="60"/>
      <c r="B94" s="176"/>
      <c r="C94" s="182"/>
      <c r="D94" s="90"/>
      <c r="E94" s="90" t="s">
        <v>133</v>
      </c>
      <c r="F94" s="90">
        <v>55.56</v>
      </c>
      <c r="G94" s="90">
        <v>4.5599999999999996</v>
      </c>
      <c r="H94" s="90">
        <v>0</v>
      </c>
      <c r="I94" s="94">
        <f t="shared" si="20"/>
        <v>9.4982632719556044</v>
      </c>
      <c r="J94" s="173"/>
      <c r="K94" s="95"/>
      <c r="L94" s="95"/>
      <c r="M94" s="170"/>
      <c r="N94" s="170"/>
      <c r="O94" s="170"/>
      <c r="P94" s="203"/>
      <c r="R94">
        <f t="shared" si="19"/>
        <v>60.120000000000005</v>
      </c>
      <c r="S94" s="66">
        <f>R92+R93+R94</f>
        <v>168.69</v>
      </c>
      <c r="T94" s="1">
        <f t="shared" si="21"/>
        <v>2.1107251715456901</v>
      </c>
      <c r="U94" s="71">
        <f t="shared" si="22"/>
        <v>9.4982632719556044</v>
      </c>
      <c r="W94" s="2"/>
      <c r="X94" s="2"/>
      <c r="Y94" s="2"/>
      <c r="Z94" s="2"/>
      <c r="AB94" s="2"/>
      <c r="AC94" s="2"/>
      <c r="AD94" s="2"/>
      <c r="AE94" s="2"/>
      <c r="AG94" s="2"/>
      <c r="AH94" s="2"/>
      <c r="AI94" s="2"/>
      <c r="AJ94" s="2"/>
      <c r="AL94" s="2"/>
      <c r="AM94" s="2"/>
      <c r="AN94" s="2"/>
      <c r="AO94" s="2"/>
      <c r="AQ94" s="2"/>
      <c r="AR94" s="2"/>
      <c r="AS94" s="2"/>
      <c r="AT94" s="2"/>
    </row>
    <row r="95" spans="1:46" ht="30" hidden="1" customHeight="1" x14ac:dyDescent="0.25">
      <c r="A95" s="60"/>
      <c r="B95" s="174">
        <v>27</v>
      </c>
      <c r="C95" s="180">
        <v>15</v>
      </c>
      <c r="D95" s="90" t="s">
        <v>118</v>
      </c>
      <c r="E95" s="90" t="s">
        <v>131</v>
      </c>
      <c r="F95" s="90">
        <v>48.43</v>
      </c>
      <c r="G95" s="90">
        <v>0</v>
      </c>
      <c r="H95" s="90">
        <v>0</v>
      </c>
      <c r="I95" s="94">
        <v>58.99</v>
      </c>
      <c r="J95" s="171">
        <f>SUM(F95:I97)</f>
        <v>237.17826327195561</v>
      </c>
      <c r="K95" s="92"/>
      <c r="L95" s="92"/>
      <c r="M95" s="168">
        <v>0</v>
      </c>
      <c r="N95" s="168"/>
      <c r="O95" s="168">
        <v>2</v>
      </c>
      <c r="P95" s="201"/>
      <c r="R95">
        <f t="shared" si="19"/>
        <v>48.43</v>
      </c>
      <c r="T95" s="1">
        <f t="shared" si="21"/>
        <v>0</v>
      </c>
      <c r="U95" s="71">
        <f t="shared" si="22"/>
        <v>0</v>
      </c>
      <c r="W95" s="2"/>
      <c r="X95" s="2"/>
      <c r="Y95" s="2"/>
      <c r="Z95" s="2"/>
      <c r="AB95" s="2"/>
      <c r="AC95" s="2"/>
      <c r="AD95" s="2"/>
      <c r="AE95" s="2"/>
      <c r="AG95" s="2"/>
      <c r="AH95" s="2"/>
      <c r="AI95" s="2"/>
      <c r="AJ95" s="2"/>
      <c r="AL95" s="2"/>
      <c r="AM95" s="2"/>
      <c r="AN95" s="2"/>
      <c r="AO95" s="2"/>
      <c r="AQ95" s="2"/>
      <c r="AR95" s="2"/>
      <c r="AS95" s="2"/>
      <c r="AT95" s="2"/>
    </row>
    <row r="96" spans="1:46" ht="30" hidden="1" customHeight="1" x14ac:dyDescent="0.25">
      <c r="A96" s="60"/>
      <c r="B96" s="175"/>
      <c r="C96" s="181"/>
      <c r="D96" s="90"/>
      <c r="E96" s="90" t="s">
        <v>132</v>
      </c>
      <c r="F96" s="90">
        <v>57.04</v>
      </c>
      <c r="G96" s="90">
        <v>0</v>
      </c>
      <c r="H96" s="90">
        <v>3.1</v>
      </c>
      <c r="I96" s="94">
        <f t="shared" si="20"/>
        <v>0</v>
      </c>
      <c r="J96" s="172"/>
      <c r="K96" s="93"/>
      <c r="L96" s="93"/>
      <c r="M96" s="169"/>
      <c r="N96" s="169"/>
      <c r="O96" s="169"/>
      <c r="P96" s="202"/>
      <c r="R96">
        <f t="shared" si="19"/>
        <v>60.14</v>
      </c>
      <c r="T96" s="1">
        <f t="shared" si="21"/>
        <v>0</v>
      </c>
      <c r="U96" s="71">
        <f t="shared" si="22"/>
        <v>0</v>
      </c>
      <c r="W96" s="2"/>
      <c r="X96" s="2"/>
      <c r="Y96" s="2"/>
      <c r="Z96" s="2"/>
      <c r="AB96" s="2"/>
      <c r="AC96" s="2"/>
      <c r="AD96" s="2"/>
      <c r="AE96" s="2"/>
      <c r="AG96" s="2"/>
      <c r="AH96" s="2"/>
      <c r="AI96" s="2"/>
      <c r="AJ96" s="2"/>
      <c r="AL96" s="2"/>
      <c r="AM96" s="2"/>
      <c r="AN96" s="2"/>
      <c r="AO96" s="2"/>
      <c r="AQ96" s="2"/>
      <c r="AR96" s="2"/>
      <c r="AS96" s="2"/>
      <c r="AT96" s="2"/>
    </row>
    <row r="97" spans="1:46" ht="30" hidden="1" customHeight="1" x14ac:dyDescent="0.25">
      <c r="A97" s="60"/>
      <c r="B97" s="176"/>
      <c r="C97" s="182"/>
      <c r="D97" s="90"/>
      <c r="E97" s="90" t="s">
        <v>133</v>
      </c>
      <c r="F97" s="90">
        <v>55.56</v>
      </c>
      <c r="G97" s="90">
        <v>4.5599999999999996</v>
      </c>
      <c r="H97" s="90">
        <v>0</v>
      </c>
      <c r="I97" s="94">
        <f t="shared" si="20"/>
        <v>9.4982632719556044</v>
      </c>
      <c r="J97" s="173"/>
      <c r="K97" s="95"/>
      <c r="L97" s="95"/>
      <c r="M97" s="170"/>
      <c r="N97" s="170"/>
      <c r="O97" s="170"/>
      <c r="P97" s="203"/>
      <c r="R97">
        <f t="shared" si="19"/>
        <v>60.120000000000005</v>
      </c>
      <c r="S97" s="66">
        <f>R95+R96+R97</f>
        <v>168.69</v>
      </c>
      <c r="T97" s="1">
        <f t="shared" si="21"/>
        <v>2.1107251715456901</v>
      </c>
      <c r="U97" s="71">
        <f t="shared" si="22"/>
        <v>9.4982632719556044</v>
      </c>
      <c r="W97" s="2"/>
      <c r="X97" s="2"/>
      <c r="Y97" s="2"/>
      <c r="Z97" s="2"/>
      <c r="AB97" s="2"/>
      <c r="AC97" s="2"/>
      <c r="AD97" s="2"/>
      <c r="AE97" s="2"/>
      <c r="AG97" s="2"/>
      <c r="AH97" s="2"/>
      <c r="AI97" s="2"/>
      <c r="AJ97" s="2"/>
      <c r="AL97" s="2"/>
      <c r="AM97" s="2"/>
      <c r="AN97" s="2"/>
      <c r="AO97" s="2"/>
      <c r="AQ97" s="2"/>
      <c r="AR97" s="2"/>
      <c r="AS97" s="2"/>
      <c r="AT97" s="2"/>
    </row>
    <row r="98" spans="1:46" ht="30" hidden="1" customHeight="1" x14ac:dyDescent="0.25">
      <c r="A98" s="60"/>
      <c r="B98" s="174">
        <v>28</v>
      </c>
      <c r="C98" s="180">
        <v>16</v>
      </c>
      <c r="D98" s="90" t="s">
        <v>118</v>
      </c>
      <c r="E98" s="90" t="s">
        <v>131</v>
      </c>
      <c r="F98" s="90">
        <v>48.43</v>
      </c>
      <c r="G98" s="90">
        <v>0</v>
      </c>
      <c r="H98" s="90">
        <v>0</v>
      </c>
      <c r="I98" s="94">
        <v>58.99</v>
      </c>
      <c r="J98" s="171">
        <f>SUM(F98:I100)</f>
        <v>237.17826327195561</v>
      </c>
      <c r="K98" s="92"/>
      <c r="L98" s="92"/>
      <c r="M98" s="168">
        <v>0</v>
      </c>
      <c r="N98" s="168"/>
      <c r="O98" s="168">
        <v>2</v>
      </c>
      <c r="P98" s="201"/>
      <c r="R98">
        <f t="shared" si="19"/>
        <v>48.43</v>
      </c>
      <c r="T98" s="1">
        <f t="shared" si="21"/>
        <v>0</v>
      </c>
      <c r="U98" s="71">
        <f t="shared" si="22"/>
        <v>0</v>
      </c>
      <c r="W98" s="2"/>
      <c r="X98" s="2"/>
      <c r="Y98" s="2"/>
      <c r="Z98" s="2"/>
      <c r="AB98" s="2"/>
      <c r="AC98" s="2"/>
      <c r="AD98" s="2"/>
      <c r="AE98" s="2"/>
      <c r="AG98" s="2"/>
      <c r="AH98" s="2"/>
      <c r="AI98" s="2"/>
      <c r="AJ98" s="2"/>
      <c r="AL98" s="2"/>
      <c r="AM98" s="2"/>
      <c r="AN98" s="2"/>
      <c r="AO98" s="2"/>
      <c r="AQ98" s="2"/>
      <c r="AR98" s="2"/>
      <c r="AS98" s="2"/>
      <c r="AT98" s="2"/>
    </row>
    <row r="99" spans="1:46" ht="30" hidden="1" customHeight="1" x14ac:dyDescent="0.25">
      <c r="A99" s="60"/>
      <c r="B99" s="175"/>
      <c r="C99" s="181"/>
      <c r="D99" s="90"/>
      <c r="E99" s="90" t="s">
        <v>132</v>
      </c>
      <c r="F99" s="90">
        <v>57.04</v>
      </c>
      <c r="G99" s="90">
        <v>0</v>
      </c>
      <c r="H99" s="90">
        <v>3.1</v>
      </c>
      <c r="I99" s="94">
        <f t="shared" si="20"/>
        <v>0</v>
      </c>
      <c r="J99" s="172"/>
      <c r="K99" s="93"/>
      <c r="L99" s="93"/>
      <c r="M99" s="169"/>
      <c r="N99" s="169"/>
      <c r="O99" s="169"/>
      <c r="P99" s="202"/>
      <c r="R99">
        <f t="shared" si="19"/>
        <v>60.14</v>
      </c>
      <c r="T99" s="1">
        <f t="shared" si="21"/>
        <v>0</v>
      </c>
      <c r="U99" s="71">
        <f t="shared" si="22"/>
        <v>0</v>
      </c>
      <c r="W99" s="2"/>
      <c r="X99" s="2"/>
      <c r="Y99" s="2"/>
      <c r="Z99" s="2"/>
      <c r="AB99" s="2"/>
      <c r="AC99" s="2"/>
      <c r="AD99" s="2"/>
      <c r="AE99" s="2"/>
      <c r="AG99" s="2"/>
      <c r="AH99" s="2"/>
      <c r="AI99" s="2"/>
      <c r="AJ99" s="2"/>
      <c r="AL99" s="2"/>
      <c r="AM99" s="2"/>
      <c r="AN99" s="2"/>
      <c r="AO99" s="2"/>
      <c r="AQ99" s="2"/>
      <c r="AR99" s="2"/>
      <c r="AS99" s="2"/>
      <c r="AT99" s="2"/>
    </row>
    <row r="100" spans="1:46" ht="30" hidden="1" customHeight="1" x14ac:dyDescent="0.25">
      <c r="A100" s="60"/>
      <c r="B100" s="176"/>
      <c r="C100" s="182"/>
      <c r="D100" s="90"/>
      <c r="E100" s="90" t="s">
        <v>133</v>
      </c>
      <c r="F100" s="90">
        <v>55.56</v>
      </c>
      <c r="G100" s="90">
        <v>4.5599999999999996</v>
      </c>
      <c r="H100" s="90">
        <v>0</v>
      </c>
      <c r="I100" s="94">
        <f t="shared" si="20"/>
        <v>9.4982632719556044</v>
      </c>
      <c r="J100" s="173"/>
      <c r="K100" s="95"/>
      <c r="L100" s="95"/>
      <c r="M100" s="170"/>
      <c r="N100" s="170"/>
      <c r="O100" s="170"/>
      <c r="P100" s="203"/>
      <c r="R100">
        <f t="shared" si="19"/>
        <v>60.120000000000005</v>
      </c>
      <c r="S100" s="66">
        <f>R98+R99+R100</f>
        <v>168.69</v>
      </c>
      <c r="T100" s="1">
        <f t="shared" si="21"/>
        <v>2.1107251715456901</v>
      </c>
      <c r="U100" s="71">
        <f t="shared" si="22"/>
        <v>9.4982632719556044</v>
      </c>
      <c r="W100" s="2"/>
      <c r="X100" s="2"/>
      <c r="Y100" s="2"/>
      <c r="Z100" s="2"/>
      <c r="AB100" s="2"/>
      <c r="AC100" s="2"/>
      <c r="AD100" s="2"/>
      <c r="AE100" s="2"/>
      <c r="AG100" s="2"/>
      <c r="AH100" s="2"/>
      <c r="AI100" s="2"/>
      <c r="AJ100" s="2"/>
      <c r="AL100" s="2"/>
      <c r="AM100" s="2"/>
      <c r="AN100" s="2"/>
      <c r="AO100" s="2"/>
      <c r="AQ100" s="2"/>
      <c r="AR100" s="2"/>
      <c r="AS100" s="2"/>
      <c r="AT100" s="2"/>
    </row>
    <row r="101" spans="1:46" ht="30" hidden="1" customHeight="1" x14ac:dyDescent="0.25">
      <c r="A101" s="60"/>
      <c r="B101" s="174">
        <v>29</v>
      </c>
      <c r="C101" s="180">
        <v>17</v>
      </c>
      <c r="D101" s="90" t="s">
        <v>118</v>
      </c>
      <c r="E101" s="90" t="s">
        <v>131</v>
      </c>
      <c r="F101" s="90">
        <v>48.43</v>
      </c>
      <c r="G101" s="90">
        <v>0</v>
      </c>
      <c r="H101" s="90">
        <v>0</v>
      </c>
      <c r="I101" s="94">
        <v>58.99</v>
      </c>
      <c r="J101" s="171">
        <f>SUM(F101:I103)</f>
        <v>237.17826327195561</v>
      </c>
      <c r="K101" s="92"/>
      <c r="L101" s="92"/>
      <c r="M101" s="168">
        <v>0</v>
      </c>
      <c r="N101" s="168"/>
      <c r="O101" s="168">
        <v>2</v>
      </c>
      <c r="P101" s="201"/>
      <c r="R101">
        <f t="shared" si="19"/>
        <v>48.43</v>
      </c>
      <c r="T101" s="1">
        <f t="shared" si="21"/>
        <v>0</v>
      </c>
      <c r="U101" s="71">
        <f t="shared" si="22"/>
        <v>0</v>
      </c>
      <c r="W101" s="2"/>
      <c r="X101" s="2"/>
      <c r="Y101" s="2"/>
      <c r="Z101" s="2"/>
      <c r="AB101" s="2"/>
      <c r="AC101" s="2"/>
      <c r="AD101" s="2"/>
      <c r="AE101" s="2"/>
      <c r="AG101" s="2"/>
      <c r="AH101" s="2"/>
      <c r="AI101" s="2"/>
      <c r="AJ101" s="2"/>
      <c r="AL101" s="2"/>
      <c r="AM101" s="2"/>
      <c r="AN101" s="2"/>
      <c r="AO101" s="2"/>
      <c r="AQ101" s="2"/>
      <c r="AR101" s="2"/>
      <c r="AS101" s="2"/>
      <c r="AT101" s="2"/>
    </row>
    <row r="102" spans="1:46" ht="30" hidden="1" customHeight="1" x14ac:dyDescent="0.25">
      <c r="A102" s="60"/>
      <c r="B102" s="175"/>
      <c r="C102" s="181"/>
      <c r="D102" s="90"/>
      <c r="E102" s="90" t="s">
        <v>132</v>
      </c>
      <c r="F102" s="90">
        <v>57.04</v>
      </c>
      <c r="G102" s="90">
        <v>0</v>
      </c>
      <c r="H102" s="90">
        <v>3.1</v>
      </c>
      <c r="I102" s="94">
        <f t="shared" si="20"/>
        <v>0</v>
      </c>
      <c r="J102" s="172"/>
      <c r="K102" s="93"/>
      <c r="L102" s="93"/>
      <c r="M102" s="169"/>
      <c r="N102" s="169"/>
      <c r="O102" s="169"/>
      <c r="P102" s="202"/>
      <c r="R102">
        <f t="shared" si="19"/>
        <v>60.14</v>
      </c>
      <c r="T102" s="1">
        <f t="shared" si="21"/>
        <v>0</v>
      </c>
      <c r="U102" s="71">
        <f t="shared" si="22"/>
        <v>0</v>
      </c>
      <c r="W102" s="2"/>
      <c r="X102" s="2"/>
      <c r="Y102" s="2"/>
      <c r="Z102" s="2"/>
      <c r="AB102" s="2"/>
      <c r="AC102" s="2"/>
      <c r="AD102" s="2"/>
      <c r="AE102" s="2"/>
      <c r="AG102" s="2"/>
      <c r="AH102" s="2"/>
      <c r="AI102" s="2"/>
      <c r="AJ102" s="2"/>
      <c r="AL102" s="2"/>
      <c r="AM102" s="2"/>
      <c r="AN102" s="2"/>
      <c r="AO102" s="2"/>
      <c r="AQ102" s="2"/>
      <c r="AR102" s="2"/>
      <c r="AS102" s="2"/>
      <c r="AT102" s="2"/>
    </row>
    <row r="103" spans="1:46" ht="30" hidden="1" customHeight="1" x14ac:dyDescent="0.25">
      <c r="A103" s="60"/>
      <c r="B103" s="176"/>
      <c r="C103" s="182"/>
      <c r="D103" s="90"/>
      <c r="E103" s="90" t="s">
        <v>133</v>
      </c>
      <c r="F103" s="90">
        <v>55.56</v>
      </c>
      <c r="G103" s="90">
        <v>4.5599999999999996</v>
      </c>
      <c r="H103" s="90">
        <v>0</v>
      </c>
      <c r="I103" s="94">
        <f t="shared" si="20"/>
        <v>9.4982632719556044</v>
      </c>
      <c r="J103" s="173"/>
      <c r="K103" s="95"/>
      <c r="L103" s="95"/>
      <c r="M103" s="170"/>
      <c r="N103" s="170"/>
      <c r="O103" s="170"/>
      <c r="P103" s="203"/>
      <c r="R103">
        <f t="shared" si="19"/>
        <v>60.120000000000005</v>
      </c>
      <c r="S103" s="66">
        <f>R101+R102+R103</f>
        <v>168.69</v>
      </c>
      <c r="T103" s="1">
        <f t="shared" si="21"/>
        <v>2.1107251715456901</v>
      </c>
      <c r="U103" s="71">
        <f t="shared" si="22"/>
        <v>9.4982632719556044</v>
      </c>
      <c r="W103" s="2"/>
      <c r="X103" s="2"/>
      <c r="Y103" s="2"/>
      <c r="Z103" s="2"/>
      <c r="AB103" s="2"/>
      <c r="AC103" s="2"/>
      <c r="AD103" s="2"/>
      <c r="AE103" s="2"/>
      <c r="AG103" s="2"/>
      <c r="AH103" s="2"/>
      <c r="AI103" s="2"/>
      <c r="AJ103" s="2"/>
      <c r="AL103" s="2"/>
      <c r="AM103" s="2"/>
      <c r="AN103" s="2"/>
      <c r="AO103" s="2"/>
      <c r="AQ103" s="2"/>
      <c r="AR103" s="2"/>
      <c r="AS103" s="2"/>
      <c r="AT103" s="2"/>
    </row>
    <row r="104" spans="1:46" ht="30" hidden="1" customHeight="1" x14ac:dyDescent="0.25">
      <c r="A104" s="60"/>
      <c r="B104" s="174">
        <v>30</v>
      </c>
      <c r="C104" s="180">
        <v>18</v>
      </c>
      <c r="D104" s="90" t="s">
        <v>115</v>
      </c>
      <c r="E104" s="90" t="s">
        <v>131</v>
      </c>
      <c r="F104" s="90">
        <v>50.08</v>
      </c>
      <c r="G104" s="90">
        <v>0</v>
      </c>
      <c r="H104" s="90">
        <v>0</v>
      </c>
      <c r="I104" s="94">
        <v>51.74</v>
      </c>
      <c r="J104" s="171">
        <f>SUM(F104:I106)</f>
        <v>234.77670792438479</v>
      </c>
      <c r="K104" s="92"/>
      <c r="L104" s="92"/>
      <c r="M104" s="168">
        <v>0</v>
      </c>
      <c r="N104" s="168">
        <f>AM106</f>
        <v>103.25</v>
      </c>
      <c r="O104" s="168">
        <v>1</v>
      </c>
      <c r="P104" s="201"/>
      <c r="R104">
        <f t="shared" si="19"/>
        <v>50.08</v>
      </c>
      <c r="T104" s="1">
        <f t="shared" si="21"/>
        <v>0</v>
      </c>
      <c r="U104" s="71">
        <f t="shared" si="22"/>
        <v>0</v>
      </c>
      <c r="W104" s="2"/>
      <c r="X104" s="2"/>
      <c r="Y104" s="2"/>
      <c r="Z104" s="2"/>
      <c r="AB104" s="2"/>
      <c r="AC104" s="2"/>
      <c r="AD104" s="2"/>
      <c r="AE104" s="2"/>
      <c r="AG104" s="2"/>
      <c r="AH104" s="2"/>
      <c r="AI104" s="2"/>
      <c r="AJ104" s="2"/>
      <c r="AL104" s="2"/>
      <c r="AM104" s="2"/>
      <c r="AN104" s="2"/>
      <c r="AO104" s="2"/>
      <c r="AQ104" s="2"/>
      <c r="AR104" s="2"/>
      <c r="AS104" s="2"/>
      <c r="AT104" s="2"/>
    </row>
    <row r="105" spans="1:46" ht="30" hidden="1" customHeight="1" x14ac:dyDescent="0.25">
      <c r="A105" s="60"/>
      <c r="B105" s="175"/>
      <c r="C105" s="181"/>
      <c r="D105" s="90"/>
      <c r="E105" s="90" t="s">
        <v>132</v>
      </c>
      <c r="F105" s="90">
        <v>58.68</v>
      </c>
      <c r="G105" s="90">
        <v>0</v>
      </c>
      <c r="H105" s="90">
        <v>2.96</v>
      </c>
      <c r="I105" s="94">
        <f t="shared" si="20"/>
        <v>0</v>
      </c>
      <c r="J105" s="172"/>
      <c r="K105" s="93"/>
      <c r="L105" s="93"/>
      <c r="M105" s="169"/>
      <c r="N105" s="169"/>
      <c r="O105" s="169"/>
      <c r="P105" s="202"/>
      <c r="R105">
        <f t="shared" si="19"/>
        <v>61.64</v>
      </c>
      <c r="T105" s="1">
        <f t="shared" si="21"/>
        <v>0</v>
      </c>
      <c r="U105" s="71">
        <f t="shared" si="22"/>
        <v>0</v>
      </c>
      <c r="W105" s="2"/>
      <c r="X105" s="2"/>
      <c r="Y105" s="2"/>
      <c r="Z105" s="2"/>
      <c r="AB105" s="2"/>
      <c r="AC105" s="2"/>
      <c r="AD105" s="2"/>
      <c r="AE105" s="2"/>
      <c r="AG105" s="2"/>
      <c r="AH105" s="2"/>
      <c r="AI105" s="2"/>
      <c r="AJ105" s="2"/>
      <c r="AL105" s="2"/>
      <c r="AM105" s="2"/>
      <c r="AN105" s="2"/>
      <c r="AO105" s="2"/>
      <c r="AQ105" s="2"/>
      <c r="AR105" s="2"/>
      <c r="AS105" s="2"/>
      <c r="AT105" s="2"/>
    </row>
    <row r="106" spans="1:46" ht="30" hidden="1" customHeight="1" x14ac:dyDescent="0.25">
      <c r="A106" s="60"/>
      <c r="B106" s="176"/>
      <c r="C106" s="182"/>
      <c r="D106" s="90"/>
      <c r="E106" s="90" t="s">
        <v>133</v>
      </c>
      <c r="F106" s="90">
        <v>56.68</v>
      </c>
      <c r="G106" s="90">
        <v>4.88</v>
      </c>
      <c r="H106" s="90">
        <v>0</v>
      </c>
      <c r="I106" s="94">
        <f t="shared" si="20"/>
        <v>9.7567079243847736</v>
      </c>
      <c r="J106" s="173"/>
      <c r="K106" s="95"/>
      <c r="L106" s="95"/>
      <c r="M106" s="170"/>
      <c r="N106" s="170"/>
      <c r="O106" s="170"/>
      <c r="P106" s="203"/>
      <c r="R106">
        <f t="shared" si="19"/>
        <v>61.56</v>
      </c>
      <c r="S106" s="66">
        <f>R104+R105+R106</f>
        <v>173.28</v>
      </c>
      <c r="T106" s="1">
        <f t="shared" si="21"/>
        <v>2.1681573165299497</v>
      </c>
      <c r="U106" s="71">
        <f t="shared" si="22"/>
        <v>9.7567079243847736</v>
      </c>
      <c r="W106" s="2"/>
      <c r="X106" s="2"/>
      <c r="Y106" s="2"/>
      <c r="Z106" s="2"/>
      <c r="AB106" s="2"/>
      <c r="AC106" s="2"/>
      <c r="AD106" s="2"/>
      <c r="AE106" s="2"/>
      <c r="AG106" s="2"/>
      <c r="AH106" s="2"/>
      <c r="AI106" s="2"/>
      <c r="AJ106" s="2"/>
      <c r="AL106" s="2">
        <f>S106/$AO$15*100</f>
        <v>25</v>
      </c>
      <c r="AM106" s="2">
        <f>$AM$15*AL106%</f>
        <v>103.25</v>
      </c>
      <c r="AN106" s="2"/>
      <c r="AO106" s="2"/>
      <c r="AQ106" s="2"/>
      <c r="AR106" s="2"/>
      <c r="AS106" s="2"/>
      <c r="AT106" s="2"/>
    </row>
    <row r="107" spans="1:46" ht="30" hidden="1" customHeight="1" x14ac:dyDescent="0.25">
      <c r="A107" s="60"/>
      <c r="B107" s="174">
        <v>31</v>
      </c>
      <c r="C107" s="180">
        <v>19</v>
      </c>
      <c r="D107" s="90" t="s">
        <v>115</v>
      </c>
      <c r="E107" s="90" t="s">
        <v>131</v>
      </c>
      <c r="F107" s="90">
        <v>50.08</v>
      </c>
      <c r="G107" s="90">
        <v>0</v>
      </c>
      <c r="H107" s="90">
        <v>0</v>
      </c>
      <c r="I107" s="94">
        <v>51.74</v>
      </c>
      <c r="J107" s="171">
        <f>SUM(F107:I109)</f>
        <v>234.77670792438479</v>
      </c>
      <c r="K107" s="92"/>
      <c r="L107" s="92"/>
      <c r="M107" s="168">
        <v>0</v>
      </c>
      <c r="N107" s="168">
        <f t="shared" ref="N107" si="23">AM109</f>
        <v>103.25</v>
      </c>
      <c r="O107" s="168">
        <v>1</v>
      </c>
      <c r="P107" s="201"/>
      <c r="R107">
        <f t="shared" si="19"/>
        <v>50.08</v>
      </c>
      <c r="T107" s="1">
        <f t="shared" si="21"/>
        <v>0</v>
      </c>
      <c r="U107" s="71">
        <f t="shared" si="22"/>
        <v>0</v>
      </c>
      <c r="W107" s="2"/>
      <c r="X107" s="2"/>
      <c r="Y107" s="2"/>
      <c r="Z107" s="2"/>
      <c r="AB107" s="2"/>
      <c r="AC107" s="2"/>
      <c r="AD107" s="2"/>
      <c r="AE107" s="2"/>
      <c r="AG107" s="2"/>
      <c r="AH107" s="2"/>
      <c r="AI107" s="2"/>
      <c r="AJ107" s="2"/>
      <c r="AL107" s="2"/>
      <c r="AM107" s="2"/>
      <c r="AN107" s="2"/>
      <c r="AO107" s="2"/>
      <c r="AQ107" s="2"/>
      <c r="AR107" s="2"/>
      <c r="AS107" s="2"/>
      <c r="AT107" s="2"/>
    </row>
    <row r="108" spans="1:46" ht="30" hidden="1" customHeight="1" x14ac:dyDescent="0.25">
      <c r="A108" s="60"/>
      <c r="B108" s="175"/>
      <c r="C108" s="181"/>
      <c r="D108" s="90"/>
      <c r="E108" s="90" t="s">
        <v>132</v>
      </c>
      <c r="F108" s="90">
        <v>58.68</v>
      </c>
      <c r="G108" s="90">
        <v>0</v>
      </c>
      <c r="H108" s="90">
        <v>2.96</v>
      </c>
      <c r="I108" s="94">
        <f t="shared" si="20"/>
        <v>0</v>
      </c>
      <c r="J108" s="172"/>
      <c r="K108" s="93"/>
      <c r="L108" s="93"/>
      <c r="M108" s="169"/>
      <c r="N108" s="169"/>
      <c r="O108" s="169"/>
      <c r="P108" s="202"/>
      <c r="R108">
        <f t="shared" si="19"/>
        <v>61.64</v>
      </c>
      <c r="T108" s="1">
        <f t="shared" si="21"/>
        <v>0</v>
      </c>
      <c r="U108" s="71">
        <f t="shared" si="22"/>
        <v>0</v>
      </c>
      <c r="W108" s="2"/>
      <c r="X108" s="2"/>
      <c r="Y108" s="2"/>
      <c r="Z108" s="2"/>
      <c r="AB108" s="2"/>
      <c r="AC108" s="2"/>
      <c r="AD108" s="2"/>
      <c r="AE108" s="2"/>
      <c r="AG108" s="2"/>
      <c r="AH108" s="2"/>
      <c r="AI108" s="2"/>
      <c r="AJ108" s="2"/>
      <c r="AL108" s="2"/>
      <c r="AM108" s="2"/>
      <c r="AN108" s="2"/>
      <c r="AO108" s="2"/>
      <c r="AQ108" s="2"/>
      <c r="AR108" s="2"/>
      <c r="AS108" s="2"/>
      <c r="AT108" s="2"/>
    </row>
    <row r="109" spans="1:46" ht="30" hidden="1" customHeight="1" x14ac:dyDescent="0.25">
      <c r="A109" s="60"/>
      <c r="B109" s="176"/>
      <c r="C109" s="182"/>
      <c r="D109" s="90"/>
      <c r="E109" s="90" t="s">
        <v>133</v>
      </c>
      <c r="F109" s="90">
        <v>56.68</v>
      </c>
      <c r="G109" s="90">
        <v>4.88</v>
      </c>
      <c r="H109" s="90">
        <v>0</v>
      </c>
      <c r="I109" s="94">
        <f t="shared" si="20"/>
        <v>9.7567079243847736</v>
      </c>
      <c r="J109" s="173"/>
      <c r="K109" s="95"/>
      <c r="L109" s="95"/>
      <c r="M109" s="170"/>
      <c r="N109" s="170"/>
      <c r="O109" s="170"/>
      <c r="P109" s="203"/>
      <c r="R109">
        <f t="shared" si="19"/>
        <v>61.56</v>
      </c>
      <c r="S109" s="66">
        <f>R107+R108+R109</f>
        <v>173.28</v>
      </c>
      <c r="T109" s="1">
        <f t="shared" si="21"/>
        <v>2.1681573165299497</v>
      </c>
      <c r="U109" s="71">
        <f t="shared" si="22"/>
        <v>9.7567079243847736</v>
      </c>
      <c r="W109" s="2"/>
      <c r="X109" s="2"/>
      <c r="Y109" s="2"/>
      <c r="Z109" s="2"/>
      <c r="AB109" s="2"/>
      <c r="AC109" s="2"/>
      <c r="AD109" s="2"/>
      <c r="AE109" s="2"/>
      <c r="AG109" s="2"/>
      <c r="AH109" s="2"/>
      <c r="AI109" s="2"/>
      <c r="AJ109" s="2"/>
      <c r="AL109" s="2">
        <f t="shared" ref="AL109:AL115" si="24">S109/$AO$15*100</f>
        <v>25</v>
      </c>
      <c r="AM109" s="2">
        <f t="shared" ref="AM109:AM115" si="25">$AM$15*AL109%</f>
        <v>103.25</v>
      </c>
      <c r="AN109" s="2"/>
      <c r="AO109" s="2"/>
      <c r="AQ109" s="2"/>
      <c r="AR109" s="2"/>
      <c r="AS109" s="2"/>
      <c r="AT109" s="2"/>
    </row>
    <row r="110" spans="1:46" ht="30" hidden="1" customHeight="1" x14ac:dyDescent="0.25">
      <c r="A110" s="60"/>
      <c r="B110" s="174">
        <v>32</v>
      </c>
      <c r="C110" s="180">
        <v>20</v>
      </c>
      <c r="D110" s="90" t="s">
        <v>115</v>
      </c>
      <c r="E110" s="90" t="s">
        <v>131</v>
      </c>
      <c r="F110" s="90">
        <v>50.08</v>
      </c>
      <c r="G110" s="90">
        <v>0</v>
      </c>
      <c r="H110" s="90">
        <v>0</v>
      </c>
      <c r="I110" s="94">
        <v>51.74</v>
      </c>
      <c r="J110" s="171">
        <f>SUM(F110:I112)</f>
        <v>234.77670792438479</v>
      </c>
      <c r="K110" s="92"/>
      <c r="L110" s="92"/>
      <c r="M110" s="168">
        <v>0</v>
      </c>
      <c r="N110" s="168">
        <f t="shared" ref="N110" si="26">AM112</f>
        <v>103.25</v>
      </c>
      <c r="O110" s="168">
        <v>1</v>
      </c>
      <c r="P110" s="201"/>
      <c r="R110">
        <f t="shared" si="19"/>
        <v>50.08</v>
      </c>
      <c r="T110" s="1">
        <f t="shared" si="21"/>
        <v>0</v>
      </c>
      <c r="U110" s="71">
        <f t="shared" si="22"/>
        <v>0</v>
      </c>
      <c r="W110" s="2"/>
      <c r="X110" s="2"/>
      <c r="Y110" s="2"/>
      <c r="Z110" s="2"/>
      <c r="AB110" s="2"/>
      <c r="AC110" s="2"/>
      <c r="AD110" s="2"/>
      <c r="AE110" s="2"/>
      <c r="AG110" s="2"/>
      <c r="AH110" s="2"/>
      <c r="AI110" s="2"/>
      <c r="AJ110" s="2"/>
      <c r="AL110" s="2"/>
      <c r="AM110" s="2"/>
      <c r="AN110" s="2"/>
      <c r="AO110" s="2"/>
      <c r="AQ110" s="2"/>
      <c r="AR110" s="2"/>
      <c r="AS110" s="2"/>
      <c r="AT110" s="2"/>
    </row>
    <row r="111" spans="1:46" ht="30" hidden="1" customHeight="1" x14ac:dyDescent="0.25">
      <c r="A111" s="60"/>
      <c r="B111" s="175"/>
      <c r="C111" s="181"/>
      <c r="D111" s="90"/>
      <c r="E111" s="90" t="s">
        <v>132</v>
      </c>
      <c r="F111" s="90">
        <v>58.68</v>
      </c>
      <c r="G111" s="90">
        <v>0</v>
      </c>
      <c r="H111" s="90">
        <v>2.96</v>
      </c>
      <c r="I111" s="94">
        <f t="shared" si="20"/>
        <v>0</v>
      </c>
      <c r="J111" s="172"/>
      <c r="K111" s="93"/>
      <c r="L111" s="93"/>
      <c r="M111" s="169"/>
      <c r="N111" s="169"/>
      <c r="O111" s="169"/>
      <c r="P111" s="202"/>
      <c r="R111">
        <f t="shared" si="19"/>
        <v>61.64</v>
      </c>
      <c r="T111" s="1">
        <f t="shared" si="21"/>
        <v>0</v>
      </c>
      <c r="U111" s="71">
        <f t="shared" si="22"/>
        <v>0</v>
      </c>
      <c r="W111" s="2"/>
      <c r="X111" s="2"/>
      <c r="Y111" s="2"/>
      <c r="Z111" s="2"/>
      <c r="AB111" s="2"/>
      <c r="AC111" s="2"/>
      <c r="AD111" s="2"/>
      <c r="AE111" s="2"/>
      <c r="AG111" s="2"/>
      <c r="AH111" s="2"/>
      <c r="AI111" s="2"/>
      <c r="AJ111" s="2"/>
      <c r="AL111" s="2"/>
      <c r="AM111" s="2"/>
      <c r="AN111" s="2"/>
      <c r="AO111" s="2"/>
      <c r="AQ111" s="2"/>
      <c r="AR111" s="2"/>
      <c r="AS111" s="2"/>
      <c r="AT111" s="2"/>
    </row>
    <row r="112" spans="1:46" ht="30" hidden="1" customHeight="1" x14ac:dyDescent="0.25">
      <c r="A112" s="60"/>
      <c r="B112" s="176"/>
      <c r="C112" s="182"/>
      <c r="D112" s="90"/>
      <c r="E112" s="90" t="s">
        <v>133</v>
      </c>
      <c r="F112" s="90">
        <v>56.68</v>
      </c>
      <c r="G112" s="90">
        <v>4.88</v>
      </c>
      <c r="H112" s="90">
        <v>0</v>
      </c>
      <c r="I112" s="94">
        <f t="shared" si="20"/>
        <v>9.7567079243847736</v>
      </c>
      <c r="J112" s="173"/>
      <c r="K112" s="95"/>
      <c r="L112" s="95"/>
      <c r="M112" s="170"/>
      <c r="N112" s="170"/>
      <c r="O112" s="170"/>
      <c r="P112" s="203"/>
      <c r="R112">
        <f t="shared" si="19"/>
        <v>61.56</v>
      </c>
      <c r="S112" s="66">
        <f>R110+R111+R112</f>
        <v>173.28</v>
      </c>
      <c r="T112" s="1">
        <f t="shared" si="21"/>
        <v>2.1681573165299497</v>
      </c>
      <c r="U112" s="71">
        <f t="shared" si="22"/>
        <v>9.7567079243847736</v>
      </c>
      <c r="W112" s="2"/>
      <c r="X112" s="2"/>
      <c r="Y112" s="2"/>
      <c r="Z112" s="2"/>
      <c r="AB112" s="2"/>
      <c r="AC112" s="2"/>
      <c r="AD112" s="2"/>
      <c r="AE112" s="2"/>
      <c r="AG112" s="2"/>
      <c r="AH112" s="2"/>
      <c r="AI112" s="2"/>
      <c r="AJ112" s="2"/>
      <c r="AL112" s="2">
        <f t="shared" si="24"/>
        <v>25</v>
      </c>
      <c r="AM112" s="2">
        <f t="shared" si="25"/>
        <v>103.25</v>
      </c>
      <c r="AN112" s="2"/>
      <c r="AO112" s="2"/>
      <c r="AQ112" s="2"/>
      <c r="AR112" s="2"/>
      <c r="AS112" s="2"/>
      <c r="AT112" s="2"/>
    </row>
    <row r="113" spans="1:46" ht="30" hidden="1" customHeight="1" x14ac:dyDescent="0.25">
      <c r="A113" s="60"/>
      <c r="B113" s="174">
        <v>33</v>
      </c>
      <c r="C113" s="180">
        <v>21</v>
      </c>
      <c r="D113" s="90" t="s">
        <v>115</v>
      </c>
      <c r="E113" s="90" t="s">
        <v>131</v>
      </c>
      <c r="F113" s="90">
        <v>50.08</v>
      </c>
      <c r="G113" s="90">
        <v>0</v>
      </c>
      <c r="H113" s="90">
        <v>0</v>
      </c>
      <c r="I113" s="94">
        <v>51.74</v>
      </c>
      <c r="J113" s="171">
        <f>SUM(F113:I115)</f>
        <v>234.77670792438479</v>
      </c>
      <c r="K113" s="92"/>
      <c r="L113" s="92"/>
      <c r="M113" s="168">
        <v>0</v>
      </c>
      <c r="N113" s="168">
        <f t="shared" ref="N113" si="27">AM115</f>
        <v>103.25</v>
      </c>
      <c r="O113" s="168">
        <v>1</v>
      </c>
      <c r="P113" s="201"/>
      <c r="R113">
        <f t="shared" si="19"/>
        <v>50.08</v>
      </c>
      <c r="T113" s="1">
        <f t="shared" si="21"/>
        <v>0</v>
      </c>
      <c r="U113" s="71">
        <f t="shared" si="22"/>
        <v>0</v>
      </c>
      <c r="W113" s="2"/>
      <c r="X113" s="2"/>
      <c r="Y113" s="2"/>
      <c r="Z113" s="2"/>
      <c r="AB113" s="2"/>
      <c r="AC113" s="2"/>
      <c r="AD113" s="2"/>
      <c r="AE113" s="2"/>
      <c r="AG113" s="2"/>
      <c r="AH113" s="2"/>
      <c r="AI113" s="2"/>
      <c r="AJ113" s="2"/>
      <c r="AL113" s="2"/>
      <c r="AM113" s="2"/>
      <c r="AN113" s="2"/>
      <c r="AO113" s="2"/>
      <c r="AQ113" s="2"/>
      <c r="AR113" s="2"/>
      <c r="AS113" s="2"/>
      <c r="AT113" s="2"/>
    </row>
    <row r="114" spans="1:46" ht="30" hidden="1" customHeight="1" x14ac:dyDescent="0.25">
      <c r="A114" s="60"/>
      <c r="B114" s="175"/>
      <c r="C114" s="181"/>
      <c r="D114" s="90"/>
      <c r="E114" s="90" t="s">
        <v>132</v>
      </c>
      <c r="F114" s="90">
        <v>58.68</v>
      </c>
      <c r="G114" s="90">
        <v>0</v>
      </c>
      <c r="H114" s="90">
        <v>2.96</v>
      </c>
      <c r="I114" s="94">
        <f t="shared" si="20"/>
        <v>0</v>
      </c>
      <c r="J114" s="172"/>
      <c r="K114" s="93"/>
      <c r="L114" s="93"/>
      <c r="M114" s="169"/>
      <c r="N114" s="169"/>
      <c r="O114" s="169"/>
      <c r="P114" s="202"/>
      <c r="R114">
        <f t="shared" si="19"/>
        <v>61.64</v>
      </c>
      <c r="T114" s="1">
        <f t="shared" si="21"/>
        <v>0</v>
      </c>
      <c r="U114" s="71">
        <f t="shared" si="22"/>
        <v>0</v>
      </c>
      <c r="W114" s="2"/>
      <c r="X114" s="2"/>
      <c r="Y114" s="2"/>
      <c r="Z114" s="2"/>
      <c r="AB114" s="2"/>
      <c r="AC114" s="2"/>
      <c r="AD114" s="2"/>
      <c r="AE114" s="2"/>
      <c r="AG114" s="2"/>
      <c r="AH114" s="2"/>
      <c r="AI114" s="2"/>
      <c r="AJ114" s="2"/>
      <c r="AL114" s="2"/>
      <c r="AM114" s="2"/>
      <c r="AN114" s="2"/>
      <c r="AO114" s="2"/>
      <c r="AQ114" s="2"/>
      <c r="AR114" s="2"/>
      <c r="AS114" s="2"/>
      <c r="AT114" s="2"/>
    </row>
    <row r="115" spans="1:46" ht="30" hidden="1" customHeight="1" x14ac:dyDescent="0.25">
      <c r="A115" s="60"/>
      <c r="B115" s="176"/>
      <c r="C115" s="182"/>
      <c r="D115" s="90"/>
      <c r="E115" s="90" t="s">
        <v>133</v>
      </c>
      <c r="F115" s="90">
        <v>56.68</v>
      </c>
      <c r="G115" s="90">
        <v>4.88</v>
      </c>
      <c r="H115" s="90">
        <v>0</v>
      </c>
      <c r="I115" s="94">
        <f t="shared" si="20"/>
        <v>9.7567079243847736</v>
      </c>
      <c r="J115" s="173"/>
      <c r="K115" s="95"/>
      <c r="L115" s="95"/>
      <c r="M115" s="170"/>
      <c r="N115" s="170"/>
      <c r="O115" s="170"/>
      <c r="P115" s="203"/>
      <c r="R115">
        <f t="shared" ref="R115:R146" si="28">SUM(F115:H115)</f>
        <v>61.56</v>
      </c>
      <c r="S115" s="66">
        <f>R113+R114+R115</f>
        <v>173.28</v>
      </c>
      <c r="T115" s="1">
        <f t="shared" si="21"/>
        <v>2.1681573165299497</v>
      </c>
      <c r="U115" s="71">
        <f t="shared" si="22"/>
        <v>9.7567079243847736</v>
      </c>
      <c r="W115" s="2"/>
      <c r="X115" s="2"/>
      <c r="Y115" s="2"/>
      <c r="Z115" s="2"/>
      <c r="AB115" s="2"/>
      <c r="AC115" s="2"/>
      <c r="AD115" s="2"/>
      <c r="AE115" s="2"/>
      <c r="AG115" s="2"/>
      <c r="AH115" s="2"/>
      <c r="AI115" s="2"/>
      <c r="AJ115" s="2"/>
      <c r="AL115" s="2">
        <f t="shared" si="24"/>
        <v>25</v>
      </c>
      <c r="AM115" s="2">
        <f t="shared" si="25"/>
        <v>103.25</v>
      </c>
      <c r="AN115" s="2"/>
      <c r="AO115" s="2"/>
      <c r="AQ115" s="2"/>
      <c r="AR115" s="2"/>
      <c r="AS115" s="2"/>
      <c r="AT115" s="2"/>
    </row>
    <row r="116" spans="1:46" ht="30" customHeight="1" x14ac:dyDescent="0.25">
      <c r="A116" s="60"/>
      <c r="B116" s="174">
        <v>4</v>
      </c>
      <c r="C116" s="180">
        <v>22</v>
      </c>
      <c r="D116" s="90" t="s">
        <v>116</v>
      </c>
      <c r="E116" s="90" t="s">
        <v>131</v>
      </c>
      <c r="F116" s="90">
        <v>40.020000000000003</v>
      </c>
      <c r="G116" s="90">
        <v>0</v>
      </c>
      <c r="H116" s="90">
        <v>0</v>
      </c>
      <c r="I116" s="94">
        <v>22.93</v>
      </c>
      <c r="J116" s="171">
        <f>SUM(F116:I118)</f>
        <v>166.74606523490871</v>
      </c>
      <c r="K116" s="92"/>
      <c r="L116" s="92"/>
      <c r="M116" s="168">
        <v>0</v>
      </c>
      <c r="N116" s="168">
        <f>AC118</f>
        <v>96.800000000000011</v>
      </c>
      <c r="O116" s="168">
        <v>1</v>
      </c>
      <c r="P116" s="201"/>
      <c r="R116">
        <f t="shared" si="28"/>
        <v>40.020000000000003</v>
      </c>
      <c r="T116" s="1">
        <f t="shared" si="21"/>
        <v>0</v>
      </c>
      <c r="U116" s="71">
        <f t="shared" si="22"/>
        <v>0</v>
      </c>
      <c r="W116" s="2"/>
      <c r="X116" s="2"/>
      <c r="Y116" s="2"/>
      <c r="Z116" s="2"/>
      <c r="AB116" s="2"/>
      <c r="AC116" s="2"/>
      <c r="AD116" s="2"/>
      <c r="AE116" s="2"/>
      <c r="AG116" s="2"/>
      <c r="AH116" s="2"/>
      <c r="AI116" s="2"/>
      <c r="AJ116" s="2"/>
      <c r="AL116" s="2"/>
      <c r="AM116" s="2"/>
      <c r="AN116" s="2"/>
      <c r="AO116" s="2"/>
      <c r="AQ116" s="2"/>
      <c r="AR116" s="2"/>
      <c r="AS116" s="2"/>
      <c r="AT116" s="2"/>
    </row>
    <row r="117" spans="1:46" ht="30" customHeight="1" x14ac:dyDescent="0.25">
      <c r="A117" s="60"/>
      <c r="B117" s="175"/>
      <c r="C117" s="181"/>
      <c r="D117" s="90"/>
      <c r="E117" s="90" t="s">
        <v>132</v>
      </c>
      <c r="F117" s="90">
        <v>48.43</v>
      </c>
      <c r="G117" s="90">
        <v>0</v>
      </c>
      <c r="H117" s="90">
        <v>0</v>
      </c>
      <c r="I117" s="94">
        <f t="shared" si="20"/>
        <v>0</v>
      </c>
      <c r="J117" s="172"/>
      <c r="K117" s="93"/>
      <c r="L117" s="93"/>
      <c r="M117" s="169"/>
      <c r="N117" s="169"/>
      <c r="O117" s="169"/>
      <c r="P117" s="202"/>
      <c r="R117">
        <f t="shared" si="28"/>
        <v>48.43</v>
      </c>
      <c r="T117" s="1">
        <f t="shared" si="21"/>
        <v>0</v>
      </c>
      <c r="U117" s="71">
        <f t="shared" si="22"/>
        <v>0</v>
      </c>
      <c r="W117" s="2"/>
      <c r="X117" s="2"/>
      <c r="Y117" s="2"/>
      <c r="Z117" s="2"/>
      <c r="AB117" s="2"/>
      <c r="AC117" s="2"/>
      <c r="AD117" s="2"/>
      <c r="AE117" s="2"/>
      <c r="AG117" s="2"/>
      <c r="AH117" s="2"/>
      <c r="AI117" s="2"/>
      <c r="AJ117" s="2"/>
      <c r="AL117" s="2"/>
      <c r="AM117" s="2"/>
      <c r="AN117" s="2"/>
      <c r="AO117" s="2"/>
      <c r="AQ117" s="2"/>
      <c r="AR117" s="2"/>
      <c r="AS117" s="2"/>
      <c r="AT117" s="2"/>
    </row>
    <row r="118" spans="1:46" ht="30" customHeight="1" x14ac:dyDescent="0.25">
      <c r="A118" s="60"/>
      <c r="B118" s="176"/>
      <c r="C118" s="182"/>
      <c r="D118" s="90"/>
      <c r="E118" s="90" t="s">
        <v>133</v>
      </c>
      <c r="F118" s="90">
        <v>30.33</v>
      </c>
      <c r="G118" s="90">
        <v>17.37</v>
      </c>
      <c r="H118" s="90">
        <v>0</v>
      </c>
      <c r="I118" s="94">
        <f t="shared" si="20"/>
        <v>7.6660652349087428</v>
      </c>
      <c r="J118" s="173"/>
      <c r="K118" s="95"/>
      <c r="L118" s="95"/>
      <c r="M118" s="170"/>
      <c r="N118" s="170"/>
      <c r="O118" s="170"/>
      <c r="P118" s="203"/>
      <c r="R118">
        <f t="shared" si="28"/>
        <v>47.7</v>
      </c>
      <c r="S118" s="66">
        <f>R116+R117+R118</f>
        <v>136.15</v>
      </c>
      <c r="T118" s="1">
        <f t="shared" si="21"/>
        <v>1.7035700522019428</v>
      </c>
      <c r="U118" s="71">
        <f t="shared" si="22"/>
        <v>7.6660652349087428</v>
      </c>
      <c r="W118" s="2"/>
      <c r="X118" s="2"/>
      <c r="Y118" s="2"/>
      <c r="Z118" s="2"/>
      <c r="AB118" s="77">
        <f>S118/$AE$15*100</f>
        <v>20</v>
      </c>
      <c r="AC118" s="2">
        <f>$AC$15*AB118%</f>
        <v>96.800000000000011</v>
      </c>
      <c r="AD118" s="2"/>
      <c r="AE118" s="2"/>
      <c r="AG118" s="2"/>
      <c r="AH118" s="2"/>
      <c r="AI118" s="2"/>
      <c r="AJ118" s="2"/>
      <c r="AL118" s="2"/>
      <c r="AM118" s="2"/>
      <c r="AN118" s="2"/>
      <c r="AO118" s="2"/>
      <c r="AQ118" s="2"/>
      <c r="AR118" s="2"/>
      <c r="AS118" s="2"/>
      <c r="AT118" s="2"/>
    </row>
    <row r="119" spans="1:46" ht="30" customHeight="1" x14ac:dyDescent="0.25">
      <c r="A119" s="60"/>
      <c r="B119" s="174">
        <v>5</v>
      </c>
      <c r="C119" s="180">
        <v>23</v>
      </c>
      <c r="D119" s="90" t="s">
        <v>116</v>
      </c>
      <c r="E119" s="90" t="s">
        <v>131</v>
      </c>
      <c r="F119" s="90">
        <v>40.020000000000003</v>
      </c>
      <c r="G119" s="90">
        <v>0</v>
      </c>
      <c r="H119" s="90">
        <v>0</v>
      </c>
      <c r="I119" s="94">
        <v>22.93</v>
      </c>
      <c r="J119" s="171">
        <f>SUM(F119:I121)</f>
        <v>166.74606523490871</v>
      </c>
      <c r="K119" s="92"/>
      <c r="L119" s="92"/>
      <c r="M119" s="168">
        <v>0</v>
      </c>
      <c r="N119" s="168">
        <f t="shared" ref="N119" si="29">AC121</f>
        <v>96.800000000000011</v>
      </c>
      <c r="O119" s="168">
        <v>1</v>
      </c>
      <c r="P119" s="201"/>
      <c r="R119">
        <f t="shared" si="28"/>
        <v>40.020000000000003</v>
      </c>
      <c r="T119" s="1">
        <f t="shared" si="21"/>
        <v>0</v>
      </c>
      <c r="U119" s="71">
        <f t="shared" si="22"/>
        <v>0</v>
      </c>
      <c r="W119" s="2"/>
      <c r="X119" s="2"/>
      <c r="Y119" s="2"/>
      <c r="Z119" s="2"/>
      <c r="AB119" s="77"/>
      <c r="AC119" s="2">
        <f t="shared" ref="AC119:AC133" si="30">$AC$15*AB119%</f>
        <v>0</v>
      </c>
      <c r="AD119" s="2"/>
      <c r="AE119" s="2"/>
      <c r="AG119" s="2"/>
      <c r="AH119" s="2"/>
      <c r="AI119" s="2"/>
      <c r="AJ119" s="2"/>
      <c r="AL119" s="2"/>
      <c r="AM119" s="2"/>
      <c r="AN119" s="2"/>
      <c r="AO119" s="2"/>
      <c r="AQ119" s="2"/>
      <c r="AR119" s="2"/>
      <c r="AS119" s="2"/>
      <c r="AT119" s="2"/>
    </row>
    <row r="120" spans="1:46" ht="30" customHeight="1" x14ac:dyDescent="0.25">
      <c r="A120" s="60"/>
      <c r="B120" s="175"/>
      <c r="C120" s="181"/>
      <c r="D120" s="90"/>
      <c r="E120" s="90" t="s">
        <v>132</v>
      </c>
      <c r="F120" s="90">
        <v>48.43</v>
      </c>
      <c r="G120" s="90">
        <v>0</v>
      </c>
      <c r="H120" s="90">
        <v>0</v>
      </c>
      <c r="I120" s="94">
        <f t="shared" si="20"/>
        <v>0</v>
      </c>
      <c r="J120" s="172"/>
      <c r="K120" s="93"/>
      <c r="L120" s="93"/>
      <c r="M120" s="169"/>
      <c r="N120" s="169"/>
      <c r="O120" s="169"/>
      <c r="P120" s="202"/>
      <c r="R120">
        <f t="shared" si="28"/>
        <v>48.43</v>
      </c>
      <c r="T120" s="1">
        <f t="shared" si="21"/>
        <v>0</v>
      </c>
      <c r="U120" s="71">
        <f t="shared" si="22"/>
        <v>0</v>
      </c>
      <c r="W120" s="2"/>
      <c r="X120" s="2"/>
      <c r="Y120" s="2"/>
      <c r="Z120" s="2"/>
      <c r="AB120" s="77"/>
      <c r="AC120" s="2">
        <f t="shared" si="30"/>
        <v>0</v>
      </c>
      <c r="AD120" s="2"/>
      <c r="AE120" s="2"/>
      <c r="AG120" s="2"/>
      <c r="AH120" s="2"/>
      <c r="AI120" s="2"/>
      <c r="AJ120" s="2"/>
      <c r="AL120" s="2"/>
      <c r="AM120" s="2"/>
      <c r="AN120" s="2"/>
      <c r="AO120" s="2"/>
      <c r="AQ120" s="2"/>
      <c r="AR120" s="2"/>
      <c r="AS120" s="2"/>
      <c r="AT120" s="2"/>
    </row>
    <row r="121" spans="1:46" ht="30" customHeight="1" x14ac:dyDescent="0.25">
      <c r="A121" s="60"/>
      <c r="B121" s="176"/>
      <c r="C121" s="182"/>
      <c r="D121" s="90"/>
      <c r="E121" s="90" t="s">
        <v>133</v>
      </c>
      <c r="F121" s="90">
        <v>30.33</v>
      </c>
      <c r="G121" s="90">
        <v>17.37</v>
      </c>
      <c r="H121" s="90">
        <v>0</v>
      </c>
      <c r="I121" s="94">
        <f t="shared" si="20"/>
        <v>7.6660652349087428</v>
      </c>
      <c r="J121" s="173"/>
      <c r="K121" s="95"/>
      <c r="L121" s="95"/>
      <c r="M121" s="170"/>
      <c r="N121" s="170"/>
      <c r="O121" s="170"/>
      <c r="P121" s="203"/>
      <c r="R121">
        <f t="shared" si="28"/>
        <v>47.7</v>
      </c>
      <c r="S121" s="66">
        <f>R119+R120+R121</f>
        <v>136.15</v>
      </c>
      <c r="T121" s="1">
        <f t="shared" si="21"/>
        <v>1.7035700522019428</v>
      </c>
      <c r="U121" s="71">
        <f t="shared" si="22"/>
        <v>7.6660652349087428</v>
      </c>
      <c r="W121" s="2"/>
      <c r="X121" s="2"/>
      <c r="Y121" s="2"/>
      <c r="Z121" s="2"/>
      <c r="AB121" s="77">
        <f t="shared" ref="AB121:AB133" si="31">S121/$AE$15*100</f>
        <v>20</v>
      </c>
      <c r="AC121" s="2">
        <f t="shared" si="30"/>
        <v>96.800000000000011</v>
      </c>
      <c r="AD121" s="2"/>
      <c r="AE121" s="2"/>
      <c r="AG121" s="2"/>
      <c r="AH121" s="2"/>
      <c r="AI121" s="2"/>
      <c r="AJ121" s="2"/>
      <c r="AL121" s="2"/>
      <c r="AM121" s="2"/>
      <c r="AN121" s="2"/>
      <c r="AO121" s="2"/>
      <c r="AQ121" s="2"/>
      <c r="AR121" s="2"/>
      <c r="AS121" s="2"/>
      <c r="AT121" s="2"/>
    </row>
    <row r="122" spans="1:46" ht="30" customHeight="1" x14ac:dyDescent="0.25">
      <c r="A122" s="60"/>
      <c r="B122" s="174">
        <v>6</v>
      </c>
      <c r="C122" s="180">
        <v>24</v>
      </c>
      <c r="D122" s="90" t="s">
        <v>116</v>
      </c>
      <c r="E122" s="90" t="s">
        <v>131</v>
      </c>
      <c r="F122" s="90">
        <v>40.020000000000003</v>
      </c>
      <c r="G122" s="90">
        <v>0</v>
      </c>
      <c r="H122" s="90">
        <v>0</v>
      </c>
      <c r="I122" s="94">
        <v>22.93</v>
      </c>
      <c r="J122" s="171">
        <f>SUM(F122:I124)</f>
        <v>166.74606523490871</v>
      </c>
      <c r="K122" s="92"/>
      <c r="L122" s="92"/>
      <c r="M122" s="168">
        <v>0</v>
      </c>
      <c r="N122" s="168">
        <f t="shared" ref="N122" si="32">AC124</f>
        <v>96.800000000000011</v>
      </c>
      <c r="O122" s="168">
        <v>1</v>
      </c>
      <c r="P122" s="201"/>
      <c r="R122">
        <f t="shared" si="28"/>
        <v>40.020000000000003</v>
      </c>
      <c r="T122" s="1">
        <f t="shared" si="21"/>
        <v>0</v>
      </c>
      <c r="U122" s="71">
        <f t="shared" si="22"/>
        <v>0</v>
      </c>
      <c r="W122" s="2"/>
      <c r="X122" s="2"/>
      <c r="Y122" s="2"/>
      <c r="Z122" s="2"/>
      <c r="AB122" s="77"/>
      <c r="AC122" s="2">
        <f t="shared" si="30"/>
        <v>0</v>
      </c>
      <c r="AD122" s="2"/>
      <c r="AE122" s="2"/>
      <c r="AG122" s="2"/>
      <c r="AH122" s="2"/>
      <c r="AI122" s="2"/>
      <c r="AJ122" s="2"/>
      <c r="AL122" s="2"/>
      <c r="AM122" s="2"/>
      <c r="AN122" s="2"/>
      <c r="AO122" s="2"/>
      <c r="AQ122" s="2"/>
      <c r="AR122" s="2"/>
      <c r="AS122" s="2"/>
      <c r="AT122" s="2"/>
    </row>
    <row r="123" spans="1:46" ht="30" customHeight="1" x14ac:dyDescent="0.25">
      <c r="A123" s="60"/>
      <c r="B123" s="175"/>
      <c r="C123" s="181"/>
      <c r="D123" s="90"/>
      <c r="E123" s="90" t="s">
        <v>132</v>
      </c>
      <c r="F123" s="90">
        <v>48.43</v>
      </c>
      <c r="G123" s="90">
        <v>0</v>
      </c>
      <c r="H123" s="90">
        <v>0</v>
      </c>
      <c r="I123" s="94">
        <f t="shared" si="20"/>
        <v>0</v>
      </c>
      <c r="J123" s="172"/>
      <c r="K123" s="93"/>
      <c r="L123" s="93"/>
      <c r="M123" s="169"/>
      <c r="N123" s="169"/>
      <c r="O123" s="169"/>
      <c r="P123" s="202"/>
      <c r="R123">
        <f t="shared" si="28"/>
        <v>48.43</v>
      </c>
      <c r="T123" s="1">
        <f t="shared" si="21"/>
        <v>0</v>
      </c>
      <c r="U123" s="71">
        <f t="shared" si="22"/>
        <v>0</v>
      </c>
      <c r="W123" s="2"/>
      <c r="X123" s="2"/>
      <c r="Y123" s="2"/>
      <c r="Z123" s="2"/>
      <c r="AB123" s="77"/>
      <c r="AC123" s="2">
        <f t="shared" si="30"/>
        <v>0</v>
      </c>
      <c r="AD123" s="2"/>
      <c r="AE123" s="2"/>
      <c r="AG123" s="2"/>
      <c r="AH123" s="2"/>
      <c r="AI123" s="2"/>
      <c r="AJ123" s="2"/>
      <c r="AL123" s="2"/>
      <c r="AM123" s="2"/>
      <c r="AN123" s="2"/>
      <c r="AO123" s="2"/>
      <c r="AQ123" s="2"/>
      <c r="AR123" s="2"/>
      <c r="AS123" s="2"/>
      <c r="AT123" s="2"/>
    </row>
    <row r="124" spans="1:46" ht="30" customHeight="1" x14ac:dyDescent="0.25">
      <c r="A124" s="60"/>
      <c r="B124" s="176"/>
      <c r="C124" s="182"/>
      <c r="D124" s="90"/>
      <c r="E124" s="90" t="s">
        <v>133</v>
      </c>
      <c r="F124" s="90">
        <v>30.33</v>
      </c>
      <c r="G124" s="90">
        <v>17.37</v>
      </c>
      <c r="H124" s="90">
        <v>0</v>
      </c>
      <c r="I124" s="94">
        <f t="shared" si="20"/>
        <v>7.6660652349087428</v>
      </c>
      <c r="J124" s="173"/>
      <c r="K124" s="95"/>
      <c r="L124" s="95"/>
      <c r="M124" s="170"/>
      <c r="N124" s="170"/>
      <c r="O124" s="170"/>
      <c r="P124" s="203"/>
      <c r="R124">
        <f t="shared" si="28"/>
        <v>47.7</v>
      </c>
      <c r="S124" s="66">
        <f>R122+R123+R124</f>
        <v>136.15</v>
      </c>
      <c r="T124" s="1">
        <f t="shared" si="21"/>
        <v>1.7035700522019428</v>
      </c>
      <c r="U124" s="71">
        <f t="shared" si="22"/>
        <v>7.6660652349087428</v>
      </c>
      <c r="W124" s="2"/>
      <c r="X124" s="2"/>
      <c r="Y124" s="2"/>
      <c r="Z124" s="2"/>
      <c r="AB124" s="77">
        <f t="shared" si="31"/>
        <v>20</v>
      </c>
      <c r="AC124" s="2">
        <f t="shared" si="30"/>
        <v>96.800000000000011</v>
      </c>
      <c r="AD124" s="2"/>
      <c r="AE124" s="2"/>
      <c r="AG124" s="2"/>
      <c r="AH124" s="2"/>
      <c r="AI124" s="2"/>
      <c r="AJ124" s="2"/>
      <c r="AL124" s="2"/>
      <c r="AM124" s="2"/>
      <c r="AN124" s="2"/>
      <c r="AO124" s="2"/>
      <c r="AQ124" s="2"/>
      <c r="AR124" s="2"/>
      <c r="AS124" s="2"/>
      <c r="AT124" s="2"/>
    </row>
    <row r="125" spans="1:46" ht="30" customHeight="1" x14ac:dyDescent="0.25">
      <c r="A125" s="60"/>
      <c r="B125" s="174">
        <v>7</v>
      </c>
      <c r="C125" s="180">
        <v>25</v>
      </c>
      <c r="D125" s="90" t="s">
        <v>116</v>
      </c>
      <c r="E125" s="90" t="s">
        <v>131</v>
      </c>
      <c r="F125" s="90">
        <v>40.020000000000003</v>
      </c>
      <c r="G125" s="90">
        <v>0</v>
      </c>
      <c r="H125" s="90">
        <v>0</v>
      </c>
      <c r="I125" s="94">
        <v>22.93</v>
      </c>
      <c r="J125" s="171">
        <f>SUM(F125:I127)</f>
        <v>166.74606523490871</v>
      </c>
      <c r="K125" s="92"/>
      <c r="L125" s="92"/>
      <c r="M125" s="168">
        <v>0</v>
      </c>
      <c r="N125" s="168">
        <f t="shared" ref="N125" si="33">AC127</f>
        <v>96.800000000000011</v>
      </c>
      <c r="O125" s="168">
        <v>1</v>
      </c>
      <c r="P125" s="201"/>
      <c r="R125">
        <f t="shared" si="28"/>
        <v>40.020000000000003</v>
      </c>
      <c r="T125" s="1">
        <f t="shared" si="21"/>
        <v>0</v>
      </c>
      <c r="U125" s="71">
        <f t="shared" si="22"/>
        <v>0</v>
      </c>
      <c r="W125" s="2"/>
      <c r="X125" s="2"/>
      <c r="Y125" s="2"/>
      <c r="Z125" s="2"/>
      <c r="AB125" s="77"/>
      <c r="AC125" s="2">
        <f t="shared" si="30"/>
        <v>0</v>
      </c>
      <c r="AD125" s="2"/>
      <c r="AE125" s="2"/>
      <c r="AG125" s="2"/>
      <c r="AH125" s="2"/>
      <c r="AI125" s="2"/>
      <c r="AJ125" s="2"/>
      <c r="AL125" s="2"/>
      <c r="AM125" s="2"/>
      <c r="AN125" s="2"/>
      <c r="AO125" s="2"/>
      <c r="AQ125" s="2"/>
      <c r="AR125" s="2"/>
      <c r="AS125" s="2"/>
      <c r="AT125" s="2"/>
    </row>
    <row r="126" spans="1:46" ht="30" customHeight="1" x14ac:dyDescent="0.25">
      <c r="A126" s="60"/>
      <c r="B126" s="175"/>
      <c r="C126" s="181"/>
      <c r="D126" s="90"/>
      <c r="E126" s="90" t="s">
        <v>132</v>
      </c>
      <c r="F126" s="90">
        <v>48.43</v>
      </c>
      <c r="G126" s="90">
        <v>0</v>
      </c>
      <c r="H126" s="90">
        <v>0</v>
      </c>
      <c r="I126" s="94">
        <f t="shared" si="20"/>
        <v>0</v>
      </c>
      <c r="J126" s="172"/>
      <c r="K126" s="93"/>
      <c r="L126" s="93"/>
      <c r="M126" s="169"/>
      <c r="N126" s="169"/>
      <c r="O126" s="169"/>
      <c r="P126" s="202"/>
      <c r="R126">
        <f t="shared" si="28"/>
        <v>48.43</v>
      </c>
      <c r="T126" s="1">
        <f t="shared" si="21"/>
        <v>0</v>
      </c>
      <c r="U126" s="71">
        <f t="shared" si="22"/>
        <v>0</v>
      </c>
      <c r="W126" s="2"/>
      <c r="X126" s="2"/>
      <c r="Y126" s="2"/>
      <c r="Z126" s="2"/>
      <c r="AB126" s="77"/>
      <c r="AC126" s="2">
        <f t="shared" si="30"/>
        <v>0</v>
      </c>
      <c r="AD126" s="2"/>
      <c r="AE126" s="2"/>
      <c r="AG126" s="2"/>
      <c r="AH126" s="2"/>
      <c r="AI126" s="2"/>
      <c r="AJ126" s="2"/>
      <c r="AL126" s="2"/>
      <c r="AM126" s="2"/>
      <c r="AN126" s="2"/>
      <c r="AO126" s="2"/>
      <c r="AQ126" s="2"/>
      <c r="AR126" s="2"/>
      <c r="AS126" s="2"/>
      <c r="AT126" s="2"/>
    </row>
    <row r="127" spans="1:46" ht="30" customHeight="1" x14ac:dyDescent="0.25">
      <c r="A127" s="60"/>
      <c r="B127" s="176"/>
      <c r="C127" s="182"/>
      <c r="D127" s="90"/>
      <c r="E127" s="90" t="s">
        <v>133</v>
      </c>
      <c r="F127" s="90">
        <v>30.33</v>
      </c>
      <c r="G127" s="90">
        <v>17.37</v>
      </c>
      <c r="H127" s="90">
        <v>0</v>
      </c>
      <c r="I127" s="94">
        <f t="shared" si="20"/>
        <v>7.6660652349087428</v>
      </c>
      <c r="J127" s="173"/>
      <c r="K127" s="95"/>
      <c r="L127" s="95"/>
      <c r="M127" s="170"/>
      <c r="N127" s="170"/>
      <c r="O127" s="170"/>
      <c r="P127" s="203"/>
      <c r="R127">
        <f t="shared" si="28"/>
        <v>47.7</v>
      </c>
      <c r="S127" s="66">
        <f>R125+R126+R127</f>
        <v>136.15</v>
      </c>
      <c r="T127" s="1">
        <f t="shared" si="21"/>
        <v>1.7035700522019428</v>
      </c>
      <c r="U127" s="71">
        <f t="shared" si="22"/>
        <v>7.6660652349087428</v>
      </c>
      <c r="W127" s="2"/>
      <c r="X127" s="2"/>
      <c r="Y127" s="2"/>
      <c r="Z127" s="2"/>
      <c r="AB127" s="77">
        <f t="shared" si="31"/>
        <v>20</v>
      </c>
      <c r="AC127" s="2">
        <f t="shared" si="30"/>
        <v>96.800000000000011</v>
      </c>
      <c r="AD127" s="2"/>
      <c r="AE127" s="2"/>
      <c r="AG127" s="2"/>
      <c r="AH127" s="2"/>
      <c r="AI127" s="2"/>
      <c r="AJ127" s="2"/>
      <c r="AL127" s="2"/>
      <c r="AM127" s="2"/>
      <c r="AN127" s="2"/>
      <c r="AO127" s="2"/>
      <c r="AQ127" s="2"/>
      <c r="AR127" s="2"/>
      <c r="AS127" s="2"/>
      <c r="AT127" s="2"/>
    </row>
    <row r="128" spans="1:46" ht="30" customHeight="1" x14ac:dyDescent="0.25">
      <c r="A128" s="60"/>
      <c r="B128" s="174">
        <v>8</v>
      </c>
      <c r="C128" s="180">
        <v>26</v>
      </c>
      <c r="D128" s="90" t="s">
        <v>116</v>
      </c>
      <c r="E128" s="90" t="s">
        <v>131</v>
      </c>
      <c r="F128" s="90">
        <v>40.020000000000003</v>
      </c>
      <c r="G128" s="90">
        <v>0</v>
      </c>
      <c r="H128" s="90">
        <v>0</v>
      </c>
      <c r="I128" s="94">
        <v>22.93</v>
      </c>
      <c r="J128" s="171">
        <f>SUM(F128:I130)</f>
        <v>166.74606523490871</v>
      </c>
      <c r="K128" s="92"/>
      <c r="L128" s="92"/>
      <c r="M128" s="168">
        <v>0</v>
      </c>
      <c r="N128" s="168">
        <f t="shared" ref="N128" si="34">AC130</f>
        <v>96.800000000000011</v>
      </c>
      <c r="O128" s="168">
        <v>1</v>
      </c>
      <c r="P128" s="201"/>
      <c r="R128">
        <f t="shared" si="28"/>
        <v>40.020000000000003</v>
      </c>
      <c r="T128" s="1">
        <f t="shared" si="21"/>
        <v>0</v>
      </c>
      <c r="U128" s="71">
        <f t="shared" si="22"/>
        <v>0</v>
      </c>
      <c r="W128" s="2"/>
      <c r="X128" s="2"/>
      <c r="Y128" s="2"/>
      <c r="Z128" s="2"/>
      <c r="AB128" s="77"/>
      <c r="AC128" s="2">
        <f t="shared" si="30"/>
        <v>0</v>
      </c>
      <c r="AD128" s="2"/>
      <c r="AE128" s="2"/>
      <c r="AG128" s="2"/>
      <c r="AH128" s="2"/>
      <c r="AI128" s="2"/>
      <c r="AJ128" s="2"/>
      <c r="AL128" s="2"/>
      <c r="AM128" s="2"/>
      <c r="AN128" s="2"/>
      <c r="AO128" s="2"/>
      <c r="AQ128" s="2"/>
      <c r="AR128" s="2"/>
      <c r="AS128" s="2"/>
      <c r="AT128" s="2"/>
    </row>
    <row r="129" spans="1:46" ht="30" customHeight="1" x14ac:dyDescent="0.25">
      <c r="A129" s="60"/>
      <c r="B129" s="175"/>
      <c r="C129" s="181"/>
      <c r="D129" s="90"/>
      <c r="E129" s="90" t="s">
        <v>132</v>
      </c>
      <c r="F129" s="90">
        <v>48.43</v>
      </c>
      <c r="G129" s="90">
        <v>0</v>
      </c>
      <c r="H129" s="90">
        <v>0</v>
      </c>
      <c r="I129" s="94">
        <f t="shared" si="20"/>
        <v>0</v>
      </c>
      <c r="J129" s="172"/>
      <c r="K129" s="93"/>
      <c r="L129" s="93"/>
      <c r="M129" s="169"/>
      <c r="N129" s="169"/>
      <c r="O129" s="169"/>
      <c r="P129" s="202"/>
      <c r="R129">
        <f t="shared" si="28"/>
        <v>48.43</v>
      </c>
      <c r="T129" s="1">
        <f t="shared" si="21"/>
        <v>0</v>
      </c>
      <c r="U129" s="71">
        <f t="shared" si="22"/>
        <v>0</v>
      </c>
      <c r="W129" s="2"/>
      <c r="X129" s="2"/>
      <c r="Y129" s="2"/>
      <c r="Z129" s="2"/>
      <c r="AB129" s="77"/>
      <c r="AC129" s="2">
        <f t="shared" si="30"/>
        <v>0</v>
      </c>
      <c r="AD129" s="2"/>
      <c r="AE129" s="2"/>
      <c r="AG129" s="2"/>
      <c r="AH129" s="2"/>
      <c r="AI129" s="2"/>
      <c r="AJ129" s="2"/>
      <c r="AL129" s="2"/>
      <c r="AM129" s="2"/>
      <c r="AN129" s="2"/>
      <c r="AO129" s="2"/>
      <c r="AQ129" s="2"/>
      <c r="AR129" s="2"/>
      <c r="AS129" s="2"/>
      <c r="AT129" s="2"/>
    </row>
    <row r="130" spans="1:46" ht="30" customHeight="1" x14ac:dyDescent="0.25">
      <c r="A130" s="60"/>
      <c r="B130" s="176"/>
      <c r="C130" s="182"/>
      <c r="D130" s="90"/>
      <c r="E130" s="90" t="s">
        <v>133</v>
      </c>
      <c r="F130" s="90">
        <v>30.33</v>
      </c>
      <c r="G130" s="90">
        <v>17.37</v>
      </c>
      <c r="H130" s="90">
        <v>0</v>
      </c>
      <c r="I130" s="94">
        <f t="shared" si="20"/>
        <v>7.6660652349087428</v>
      </c>
      <c r="J130" s="173"/>
      <c r="K130" s="95"/>
      <c r="L130" s="95"/>
      <c r="M130" s="170"/>
      <c r="N130" s="170"/>
      <c r="O130" s="170"/>
      <c r="P130" s="203"/>
      <c r="R130">
        <f t="shared" si="28"/>
        <v>47.7</v>
      </c>
      <c r="S130" s="66">
        <f>R128+R129+R130</f>
        <v>136.15</v>
      </c>
      <c r="T130" s="1">
        <f t="shared" si="21"/>
        <v>1.7035700522019428</v>
      </c>
      <c r="U130" s="71">
        <f t="shared" si="22"/>
        <v>7.6660652349087428</v>
      </c>
      <c r="W130" s="2"/>
      <c r="X130" s="2"/>
      <c r="Y130" s="2"/>
      <c r="Z130" s="2"/>
      <c r="AB130" s="77">
        <f t="shared" si="31"/>
        <v>20</v>
      </c>
      <c r="AC130" s="2">
        <f t="shared" si="30"/>
        <v>96.800000000000011</v>
      </c>
      <c r="AD130" s="2"/>
      <c r="AE130" s="2"/>
      <c r="AG130" s="2"/>
      <c r="AH130" s="2"/>
      <c r="AI130" s="2"/>
      <c r="AJ130" s="2"/>
      <c r="AL130" s="2"/>
      <c r="AM130" s="2"/>
      <c r="AN130" s="2"/>
      <c r="AO130" s="2"/>
      <c r="AQ130" s="2"/>
      <c r="AR130" s="2"/>
      <c r="AS130" s="2"/>
      <c r="AT130" s="2"/>
    </row>
    <row r="131" spans="1:46" ht="30" customHeight="1" x14ac:dyDescent="0.25">
      <c r="A131" s="60"/>
      <c r="B131" s="174">
        <v>9</v>
      </c>
      <c r="C131" s="180">
        <v>27</v>
      </c>
      <c r="D131" s="90" t="s">
        <v>116</v>
      </c>
      <c r="E131" s="90" t="s">
        <v>131</v>
      </c>
      <c r="F131" s="90">
        <v>40.020000000000003</v>
      </c>
      <c r="G131" s="90">
        <v>0</v>
      </c>
      <c r="H131" s="90">
        <v>0</v>
      </c>
      <c r="I131" s="94">
        <v>22.93</v>
      </c>
      <c r="J131" s="171">
        <f>SUM(F131:I133)</f>
        <v>166.74606523490871</v>
      </c>
      <c r="K131" s="92"/>
      <c r="L131" s="92"/>
      <c r="M131" s="168">
        <v>0</v>
      </c>
      <c r="N131" s="168">
        <f>AC133</f>
        <v>96.800000000000011</v>
      </c>
      <c r="O131" s="168">
        <v>1</v>
      </c>
      <c r="P131" s="201"/>
      <c r="R131">
        <f t="shared" si="28"/>
        <v>40.020000000000003</v>
      </c>
      <c r="T131" s="1">
        <f t="shared" si="21"/>
        <v>0</v>
      </c>
      <c r="U131" s="71">
        <f t="shared" si="22"/>
        <v>0</v>
      </c>
      <c r="W131" s="2"/>
      <c r="X131" s="2"/>
      <c r="Y131" s="2"/>
      <c r="Z131" s="2"/>
      <c r="AB131" s="77"/>
      <c r="AC131" s="2">
        <f t="shared" si="30"/>
        <v>0</v>
      </c>
      <c r="AD131" s="2"/>
      <c r="AE131" s="2"/>
      <c r="AG131" s="2"/>
      <c r="AH131" s="2"/>
      <c r="AI131" s="2"/>
      <c r="AJ131" s="2"/>
      <c r="AL131" s="2"/>
      <c r="AM131" s="2"/>
      <c r="AN131" s="2"/>
      <c r="AO131" s="2"/>
      <c r="AQ131" s="2"/>
      <c r="AR131" s="2"/>
      <c r="AS131" s="2"/>
      <c r="AT131" s="2"/>
    </row>
    <row r="132" spans="1:46" ht="30" customHeight="1" x14ac:dyDescent="0.25">
      <c r="A132" s="60"/>
      <c r="B132" s="175"/>
      <c r="C132" s="181"/>
      <c r="D132" s="90"/>
      <c r="E132" s="90" t="s">
        <v>132</v>
      </c>
      <c r="F132" s="90">
        <v>48.43</v>
      </c>
      <c r="G132" s="90">
        <v>0</v>
      </c>
      <c r="H132" s="90">
        <v>0</v>
      </c>
      <c r="I132" s="94">
        <f t="shared" si="20"/>
        <v>0</v>
      </c>
      <c r="J132" s="172"/>
      <c r="K132" s="93"/>
      <c r="L132" s="93"/>
      <c r="M132" s="169"/>
      <c r="N132" s="169"/>
      <c r="O132" s="169"/>
      <c r="P132" s="202"/>
      <c r="R132">
        <f t="shared" si="28"/>
        <v>48.43</v>
      </c>
      <c r="T132" s="1">
        <f t="shared" si="21"/>
        <v>0</v>
      </c>
      <c r="U132" s="71">
        <f t="shared" si="22"/>
        <v>0</v>
      </c>
      <c r="W132" s="2"/>
      <c r="X132" s="2"/>
      <c r="Y132" s="2"/>
      <c r="Z132" s="2"/>
      <c r="AB132" s="77"/>
      <c r="AC132" s="2">
        <f t="shared" si="30"/>
        <v>0</v>
      </c>
      <c r="AD132" s="2"/>
      <c r="AE132" s="2"/>
      <c r="AG132" s="2"/>
      <c r="AH132" s="2"/>
      <c r="AI132" s="2"/>
      <c r="AJ132" s="2"/>
      <c r="AL132" s="2"/>
      <c r="AM132" s="2"/>
      <c r="AN132" s="2"/>
      <c r="AO132" s="2"/>
      <c r="AQ132" s="2"/>
      <c r="AR132" s="2"/>
      <c r="AS132" s="2"/>
      <c r="AT132" s="2"/>
    </row>
    <row r="133" spans="1:46" ht="30" customHeight="1" x14ac:dyDescent="0.25">
      <c r="A133" s="60"/>
      <c r="B133" s="176"/>
      <c r="C133" s="182"/>
      <c r="D133" s="90"/>
      <c r="E133" s="90" t="s">
        <v>133</v>
      </c>
      <c r="F133" s="90">
        <v>30.33</v>
      </c>
      <c r="G133" s="90">
        <v>17.37</v>
      </c>
      <c r="H133" s="90">
        <v>0</v>
      </c>
      <c r="I133" s="94">
        <f t="shared" si="20"/>
        <v>7.6660652349087428</v>
      </c>
      <c r="J133" s="173"/>
      <c r="K133" s="95"/>
      <c r="L133" s="95"/>
      <c r="M133" s="170"/>
      <c r="N133" s="170"/>
      <c r="O133" s="170"/>
      <c r="P133" s="203"/>
      <c r="R133">
        <f t="shared" si="28"/>
        <v>47.7</v>
      </c>
      <c r="S133" s="66">
        <f>R131+R132+R133</f>
        <v>136.15</v>
      </c>
      <c r="T133" s="1">
        <f t="shared" si="21"/>
        <v>1.7035700522019428</v>
      </c>
      <c r="U133" s="71">
        <f t="shared" si="22"/>
        <v>7.6660652349087428</v>
      </c>
      <c r="W133" s="2"/>
      <c r="X133" s="2"/>
      <c r="Y133" s="2"/>
      <c r="Z133" s="2"/>
      <c r="AB133" s="77">
        <f t="shared" si="31"/>
        <v>20</v>
      </c>
      <c r="AC133" s="2">
        <f t="shared" si="30"/>
        <v>96.800000000000011</v>
      </c>
      <c r="AD133" s="2"/>
      <c r="AE133" s="2"/>
      <c r="AG133" s="2"/>
      <c r="AH133" s="2"/>
      <c r="AI133" s="2"/>
      <c r="AJ133" s="2"/>
      <c r="AL133" s="2"/>
      <c r="AM133" s="2"/>
      <c r="AN133" s="2"/>
      <c r="AO133" s="2"/>
      <c r="AQ133" s="2"/>
      <c r="AR133" s="2"/>
      <c r="AS133" s="2"/>
      <c r="AT133" s="2"/>
    </row>
    <row r="134" spans="1:46" ht="30" hidden="1" customHeight="1" x14ac:dyDescent="0.25">
      <c r="A134" s="60"/>
      <c r="B134" s="174">
        <v>40</v>
      </c>
      <c r="C134" s="180">
        <v>28</v>
      </c>
      <c r="D134" s="90" t="s">
        <v>116</v>
      </c>
      <c r="E134" s="90" t="s">
        <v>131</v>
      </c>
      <c r="F134" s="90">
        <v>39.97</v>
      </c>
      <c r="G134" s="90">
        <v>0</v>
      </c>
      <c r="H134" s="90">
        <v>0</v>
      </c>
      <c r="I134" s="94">
        <v>22.93</v>
      </c>
      <c r="J134" s="171">
        <f>SUM(F134:I136)</f>
        <v>166.64043463245932</v>
      </c>
      <c r="K134" s="92"/>
      <c r="L134" s="92"/>
      <c r="M134" s="168">
        <v>0</v>
      </c>
      <c r="N134" s="171">
        <f>AH136</f>
        <v>108.66666666666664</v>
      </c>
      <c r="O134" s="168">
        <v>1</v>
      </c>
      <c r="P134" s="201"/>
      <c r="R134">
        <f t="shared" si="28"/>
        <v>39.97</v>
      </c>
      <c r="T134" s="1">
        <f t="shared" si="21"/>
        <v>0</v>
      </c>
      <c r="U134" s="71">
        <f t="shared" si="22"/>
        <v>0</v>
      </c>
      <c r="W134" s="2"/>
      <c r="X134" s="2"/>
      <c r="Y134" s="2"/>
      <c r="Z134" s="2"/>
      <c r="AB134" s="2"/>
      <c r="AC134" s="2"/>
      <c r="AD134" s="2"/>
      <c r="AE134" s="2"/>
      <c r="AG134" s="2"/>
      <c r="AH134" s="2"/>
      <c r="AI134" s="2"/>
      <c r="AJ134" s="2"/>
      <c r="AL134" s="2"/>
      <c r="AM134" s="2"/>
      <c r="AN134" s="2"/>
      <c r="AO134" s="2"/>
      <c r="AQ134" s="2"/>
      <c r="AR134" s="2"/>
      <c r="AS134" s="2"/>
      <c r="AT134" s="2"/>
    </row>
    <row r="135" spans="1:46" ht="30" hidden="1" customHeight="1" x14ac:dyDescent="0.25">
      <c r="A135" s="60"/>
      <c r="B135" s="175"/>
      <c r="C135" s="181"/>
      <c r="D135" s="90"/>
      <c r="E135" s="90" t="s">
        <v>132</v>
      </c>
      <c r="F135" s="90">
        <v>48.43</v>
      </c>
      <c r="G135" s="90">
        <v>0</v>
      </c>
      <c r="H135" s="90">
        <v>0</v>
      </c>
      <c r="I135" s="94">
        <f t="shared" si="20"/>
        <v>0</v>
      </c>
      <c r="J135" s="172"/>
      <c r="K135" s="93"/>
      <c r="L135" s="93"/>
      <c r="M135" s="169"/>
      <c r="N135" s="169"/>
      <c r="O135" s="169"/>
      <c r="P135" s="202"/>
      <c r="R135">
        <f t="shared" si="28"/>
        <v>48.43</v>
      </c>
      <c r="T135" s="1">
        <f t="shared" si="21"/>
        <v>0</v>
      </c>
      <c r="U135" s="71">
        <f t="shared" si="22"/>
        <v>0</v>
      </c>
      <c r="W135" s="2"/>
      <c r="X135" s="2"/>
      <c r="Y135" s="2"/>
      <c r="Z135" s="2"/>
      <c r="AB135" s="2"/>
      <c r="AC135" s="2"/>
      <c r="AD135" s="2"/>
      <c r="AE135" s="2"/>
      <c r="AG135" s="2"/>
      <c r="AH135" s="2"/>
      <c r="AI135" s="2"/>
      <c r="AJ135" s="2"/>
      <c r="AL135" s="2"/>
      <c r="AM135" s="2"/>
      <c r="AN135" s="2"/>
      <c r="AO135" s="2"/>
      <c r="AQ135" s="2"/>
      <c r="AR135" s="2"/>
      <c r="AS135" s="2"/>
      <c r="AT135" s="2"/>
    </row>
    <row r="136" spans="1:46" ht="30" hidden="1" customHeight="1" x14ac:dyDescent="0.25">
      <c r="A136" s="60"/>
      <c r="B136" s="176"/>
      <c r="C136" s="182"/>
      <c r="D136" s="90"/>
      <c r="E136" s="90" t="s">
        <v>133</v>
      </c>
      <c r="F136" s="90">
        <v>30.28</v>
      </c>
      <c r="G136" s="90">
        <v>17.37</v>
      </c>
      <c r="H136" s="90">
        <v>0</v>
      </c>
      <c r="I136" s="94">
        <f t="shared" si="20"/>
        <v>7.6604346324593049</v>
      </c>
      <c r="J136" s="173"/>
      <c r="K136" s="95"/>
      <c r="L136" s="95"/>
      <c r="M136" s="170"/>
      <c r="N136" s="170"/>
      <c r="O136" s="170"/>
      <c r="P136" s="203"/>
      <c r="R136">
        <f t="shared" si="28"/>
        <v>47.650000000000006</v>
      </c>
      <c r="S136" s="66">
        <f>R134+R135+R136</f>
        <v>136.05000000000001</v>
      </c>
      <c r="T136" s="1">
        <f t="shared" si="21"/>
        <v>1.702318807213179</v>
      </c>
      <c r="U136" s="71">
        <f t="shared" si="22"/>
        <v>7.6604346324593049</v>
      </c>
      <c r="W136" s="2"/>
      <c r="X136" s="2"/>
      <c r="Y136" s="2"/>
      <c r="Z136" s="2"/>
      <c r="AB136" s="2"/>
      <c r="AC136" s="2"/>
      <c r="AD136" s="2"/>
      <c r="AE136" s="2"/>
      <c r="AG136" s="76">
        <f>S136/$AJ$15*100</f>
        <v>33.333333333333329</v>
      </c>
      <c r="AH136" s="76">
        <f>$AH$15*AG136%</f>
        <v>108.66666666666664</v>
      </c>
      <c r="AI136" s="2"/>
      <c r="AJ136" s="2"/>
      <c r="AL136" s="2"/>
      <c r="AM136" s="2"/>
      <c r="AN136" s="2"/>
      <c r="AO136" s="2"/>
      <c r="AQ136" s="2"/>
      <c r="AR136" s="2"/>
      <c r="AS136" s="2"/>
      <c r="AT136" s="2"/>
    </row>
    <row r="137" spans="1:46" ht="30" hidden="1" customHeight="1" x14ac:dyDescent="0.25">
      <c r="A137" s="60"/>
      <c r="B137" s="174">
        <v>41</v>
      </c>
      <c r="C137" s="180">
        <v>29</v>
      </c>
      <c r="D137" s="90" t="s">
        <v>116</v>
      </c>
      <c r="E137" s="90" t="s">
        <v>131</v>
      </c>
      <c r="F137" s="90">
        <v>39.97</v>
      </c>
      <c r="G137" s="90">
        <v>0</v>
      </c>
      <c r="H137" s="90">
        <v>0</v>
      </c>
      <c r="I137" s="94">
        <v>22.93</v>
      </c>
      <c r="J137" s="171">
        <f>SUM(F137:I139)</f>
        <v>166.64043463245932</v>
      </c>
      <c r="K137" s="92"/>
      <c r="L137" s="92"/>
      <c r="M137" s="168">
        <v>0</v>
      </c>
      <c r="N137" s="171">
        <f t="shared" ref="N137" si="35">AH139</f>
        <v>108.66666666666664</v>
      </c>
      <c r="O137" s="168">
        <v>1</v>
      </c>
      <c r="P137" s="201"/>
      <c r="R137">
        <f t="shared" si="28"/>
        <v>39.97</v>
      </c>
      <c r="T137" s="1">
        <f t="shared" si="21"/>
        <v>0</v>
      </c>
      <c r="U137" s="71">
        <f t="shared" si="22"/>
        <v>0</v>
      </c>
      <c r="W137" s="2"/>
      <c r="X137" s="2"/>
      <c r="Y137" s="2"/>
      <c r="Z137" s="2"/>
      <c r="AB137" s="2"/>
      <c r="AC137" s="2"/>
      <c r="AD137" s="2"/>
      <c r="AE137" s="2"/>
      <c r="AG137" s="76"/>
      <c r="AH137" s="76"/>
      <c r="AI137" s="2"/>
      <c r="AJ137" s="2"/>
      <c r="AL137" s="2"/>
      <c r="AM137" s="2"/>
      <c r="AN137" s="2"/>
      <c r="AO137" s="2"/>
      <c r="AQ137" s="2"/>
      <c r="AR137" s="2"/>
      <c r="AS137" s="2"/>
      <c r="AT137" s="2"/>
    </row>
    <row r="138" spans="1:46" ht="30" hidden="1" customHeight="1" x14ac:dyDescent="0.25">
      <c r="A138" s="60"/>
      <c r="B138" s="175"/>
      <c r="C138" s="181"/>
      <c r="D138" s="90"/>
      <c r="E138" s="90" t="s">
        <v>132</v>
      </c>
      <c r="F138" s="90">
        <v>48.43</v>
      </c>
      <c r="G138" s="90">
        <v>0</v>
      </c>
      <c r="H138" s="90">
        <v>0</v>
      </c>
      <c r="I138" s="94">
        <f t="shared" si="20"/>
        <v>0</v>
      </c>
      <c r="J138" s="172"/>
      <c r="K138" s="93"/>
      <c r="L138" s="93"/>
      <c r="M138" s="169"/>
      <c r="N138" s="169"/>
      <c r="O138" s="169"/>
      <c r="P138" s="202"/>
      <c r="R138">
        <f t="shared" si="28"/>
        <v>48.43</v>
      </c>
      <c r="T138" s="1">
        <f t="shared" si="21"/>
        <v>0</v>
      </c>
      <c r="U138" s="71">
        <f t="shared" si="22"/>
        <v>0</v>
      </c>
      <c r="W138" s="2"/>
      <c r="X138" s="2"/>
      <c r="Y138" s="2"/>
      <c r="Z138" s="2"/>
      <c r="AB138" s="2"/>
      <c r="AC138" s="2"/>
      <c r="AD138" s="2"/>
      <c r="AE138" s="2"/>
      <c r="AG138" s="76"/>
      <c r="AH138" s="76"/>
      <c r="AI138" s="2"/>
      <c r="AJ138" s="2"/>
      <c r="AL138" s="2"/>
      <c r="AM138" s="2"/>
      <c r="AN138" s="2"/>
      <c r="AO138" s="2"/>
      <c r="AQ138" s="2"/>
      <c r="AR138" s="2"/>
      <c r="AS138" s="2"/>
      <c r="AT138" s="2"/>
    </row>
    <row r="139" spans="1:46" ht="30" hidden="1" customHeight="1" x14ac:dyDescent="0.25">
      <c r="A139" s="60"/>
      <c r="B139" s="176"/>
      <c r="C139" s="182"/>
      <c r="D139" s="90"/>
      <c r="E139" s="90" t="s">
        <v>133</v>
      </c>
      <c r="F139" s="90">
        <v>30.28</v>
      </c>
      <c r="G139" s="90">
        <v>17.37</v>
      </c>
      <c r="H139" s="90">
        <v>0</v>
      </c>
      <c r="I139" s="94">
        <f t="shared" si="20"/>
        <v>7.6604346324593049</v>
      </c>
      <c r="J139" s="173"/>
      <c r="K139" s="95"/>
      <c r="L139" s="95"/>
      <c r="M139" s="170"/>
      <c r="N139" s="170"/>
      <c r="O139" s="170"/>
      <c r="P139" s="203"/>
      <c r="R139">
        <f t="shared" si="28"/>
        <v>47.650000000000006</v>
      </c>
      <c r="S139" s="66">
        <f>R137+R138+R139</f>
        <v>136.05000000000001</v>
      </c>
      <c r="T139" s="1">
        <f t="shared" si="21"/>
        <v>1.702318807213179</v>
      </c>
      <c r="U139" s="71">
        <f t="shared" si="22"/>
        <v>7.6604346324593049</v>
      </c>
      <c r="W139" s="2"/>
      <c r="X139" s="2"/>
      <c r="Y139" s="2"/>
      <c r="Z139" s="2"/>
      <c r="AB139" s="2"/>
      <c r="AC139" s="2"/>
      <c r="AD139" s="2"/>
      <c r="AE139" s="2"/>
      <c r="AG139" s="76">
        <f t="shared" ref="AG139:AG142" si="36">S139/$AJ$15*100</f>
        <v>33.333333333333329</v>
      </c>
      <c r="AH139" s="76">
        <f t="shared" ref="AH139:AH142" si="37">$AH$15*AG139%</f>
        <v>108.66666666666664</v>
      </c>
      <c r="AI139" s="2"/>
      <c r="AJ139" s="2"/>
      <c r="AL139" s="2"/>
      <c r="AM139" s="2"/>
      <c r="AN139" s="2"/>
      <c r="AO139" s="2"/>
      <c r="AQ139" s="2"/>
      <c r="AR139" s="2"/>
      <c r="AS139" s="2"/>
      <c r="AT139" s="2"/>
    </row>
    <row r="140" spans="1:46" ht="30" hidden="1" customHeight="1" x14ac:dyDescent="0.25">
      <c r="A140" s="60"/>
      <c r="B140" s="174">
        <v>42</v>
      </c>
      <c r="C140" s="180">
        <v>30</v>
      </c>
      <c r="D140" s="90" t="s">
        <v>116</v>
      </c>
      <c r="E140" s="90" t="s">
        <v>131</v>
      </c>
      <c r="F140" s="90">
        <v>39.97</v>
      </c>
      <c r="G140" s="90">
        <v>0</v>
      </c>
      <c r="H140" s="90">
        <v>0</v>
      </c>
      <c r="I140" s="94">
        <v>22.93</v>
      </c>
      <c r="J140" s="171">
        <f>SUM(F140:I142)</f>
        <v>166.64043463245932</v>
      </c>
      <c r="K140" s="92"/>
      <c r="L140" s="92"/>
      <c r="M140" s="168">
        <v>0</v>
      </c>
      <c r="N140" s="171">
        <f t="shared" ref="N140" si="38">AH142</f>
        <v>108.66666666666664</v>
      </c>
      <c r="O140" s="168">
        <v>1</v>
      </c>
      <c r="P140" s="201"/>
      <c r="R140">
        <f t="shared" si="28"/>
        <v>39.97</v>
      </c>
      <c r="T140" s="1">
        <f t="shared" si="21"/>
        <v>0</v>
      </c>
      <c r="U140" s="71">
        <f t="shared" si="22"/>
        <v>0</v>
      </c>
      <c r="W140" s="2"/>
      <c r="X140" s="2"/>
      <c r="Y140" s="2"/>
      <c r="Z140" s="2"/>
      <c r="AB140" s="2"/>
      <c r="AC140" s="2"/>
      <c r="AD140" s="2"/>
      <c r="AE140" s="2"/>
      <c r="AG140" s="76"/>
      <c r="AH140" s="76"/>
      <c r="AI140" s="2"/>
      <c r="AJ140" s="2"/>
      <c r="AL140" s="2"/>
      <c r="AM140" s="2"/>
      <c r="AN140" s="2"/>
      <c r="AO140" s="2"/>
      <c r="AQ140" s="2"/>
      <c r="AR140" s="2"/>
      <c r="AS140" s="2"/>
      <c r="AT140" s="2"/>
    </row>
    <row r="141" spans="1:46" ht="30" hidden="1" customHeight="1" x14ac:dyDescent="0.25">
      <c r="A141" s="60"/>
      <c r="B141" s="175"/>
      <c r="C141" s="181"/>
      <c r="D141" s="90"/>
      <c r="E141" s="90" t="s">
        <v>132</v>
      </c>
      <c r="F141" s="90">
        <v>48.43</v>
      </c>
      <c r="G141" s="90">
        <v>0</v>
      </c>
      <c r="H141" s="90">
        <v>0</v>
      </c>
      <c r="I141" s="94">
        <f t="shared" si="20"/>
        <v>0</v>
      </c>
      <c r="J141" s="172"/>
      <c r="K141" s="93"/>
      <c r="L141" s="93"/>
      <c r="M141" s="169"/>
      <c r="N141" s="169"/>
      <c r="O141" s="169"/>
      <c r="P141" s="202"/>
      <c r="R141">
        <f t="shared" si="28"/>
        <v>48.43</v>
      </c>
      <c r="T141" s="1">
        <f t="shared" si="21"/>
        <v>0</v>
      </c>
      <c r="U141" s="71">
        <f t="shared" si="22"/>
        <v>0</v>
      </c>
      <c r="W141" s="2"/>
      <c r="X141" s="2"/>
      <c r="Y141" s="2"/>
      <c r="Z141" s="2"/>
      <c r="AB141" s="2"/>
      <c r="AC141" s="2"/>
      <c r="AD141" s="2"/>
      <c r="AE141" s="2"/>
      <c r="AG141" s="76"/>
      <c r="AH141" s="76"/>
      <c r="AI141" s="2"/>
      <c r="AJ141" s="2"/>
      <c r="AL141" s="2"/>
      <c r="AM141" s="2"/>
      <c r="AN141" s="2"/>
      <c r="AO141" s="2"/>
      <c r="AQ141" s="2"/>
      <c r="AR141" s="2"/>
      <c r="AS141" s="2"/>
      <c r="AT141" s="2"/>
    </row>
    <row r="142" spans="1:46" ht="30" hidden="1" customHeight="1" x14ac:dyDescent="0.25">
      <c r="A142" s="60"/>
      <c r="B142" s="176"/>
      <c r="C142" s="182"/>
      <c r="D142" s="90"/>
      <c r="E142" s="90" t="s">
        <v>133</v>
      </c>
      <c r="F142" s="90">
        <v>30.28</v>
      </c>
      <c r="G142" s="90">
        <v>17.37</v>
      </c>
      <c r="H142" s="90">
        <v>0</v>
      </c>
      <c r="I142" s="94">
        <f t="shared" si="20"/>
        <v>7.6604346324593049</v>
      </c>
      <c r="J142" s="173"/>
      <c r="K142" s="95"/>
      <c r="L142" s="95"/>
      <c r="M142" s="170"/>
      <c r="N142" s="170"/>
      <c r="O142" s="170"/>
      <c r="P142" s="203"/>
      <c r="R142">
        <f t="shared" si="28"/>
        <v>47.650000000000006</v>
      </c>
      <c r="S142" s="66">
        <f>R140+R141+R142</f>
        <v>136.05000000000001</v>
      </c>
      <c r="T142" s="1">
        <f t="shared" si="21"/>
        <v>1.702318807213179</v>
      </c>
      <c r="U142" s="71">
        <f t="shared" si="22"/>
        <v>7.6604346324593049</v>
      </c>
      <c r="W142" s="2"/>
      <c r="X142" s="2"/>
      <c r="Y142" s="2"/>
      <c r="Z142" s="2"/>
      <c r="AB142" s="2"/>
      <c r="AC142" s="2"/>
      <c r="AD142" s="2"/>
      <c r="AE142" s="2"/>
      <c r="AG142" s="76">
        <f t="shared" si="36"/>
        <v>33.333333333333329</v>
      </c>
      <c r="AH142" s="76">
        <f t="shared" si="37"/>
        <v>108.66666666666664</v>
      </c>
      <c r="AI142" s="2"/>
      <c r="AJ142" s="2"/>
      <c r="AL142" s="2"/>
      <c r="AM142" s="2"/>
      <c r="AN142" s="2"/>
      <c r="AO142" s="2"/>
      <c r="AQ142" s="2"/>
      <c r="AR142" s="2"/>
      <c r="AS142" s="2"/>
      <c r="AT142" s="2"/>
    </row>
    <row r="143" spans="1:46" ht="30" hidden="1" customHeight="1" x14ac:dyDescent="0.25">
      <c r="A143" s="60"/>
      <c r="B143" s="174">
        <v>43</v>
      </c>
      <c r="C143" s="180">
        <v>31</v>
      </c>
      <c r="D143" s="90" t="s">
        <v>117</v>
      </c>
      <c r="E143" s="90" t="s">
        <v>131</v>
      </c>
      <c r="F143" s="96">
        <f>55.79-K143</f>
        <v>13.899999999999999</v>
      </c>
      <c r="G143" s="90">
        <v>0</v>
      </c>
      <c r="H143" s="90">
        <v>0</v>
      </c>
      <c r="I143" s="94">
        <v>90.63</v>
      </c>
      <c r="J143" s="171">
        <f>SUM(F143:I145)</f>
        <v>233.73834019849753</v>
      </c>
      <c r="K143" s="97">
        <f>41.89</f>
        <v>41.89</v>
      </c>
      <c r="L143" s="94">
        <v>27.77</v>
      </c>
      <c r="M143" s="171">
        <f>SUM(K143:L145)</f>
        <v>69.66</v>
      </c>
      <c r="N143" s="171"/>
      <c r="O143" s="168">
        <v>2</v>
      </c>
      <c r="P143" s="201"/>
      <c r="R143">
        <f t="shared" si="28"/>
        <v>13.899999999999999</v>
      </c>
      <c r="T143" s="1">
        <f t="shared" si="21"/>
        <v>0</v>
      </c>
      <c r="U143" s="71">
        <f t="shared" si="22"/>
        <v>0</v>
      </c>
      <c r="W143" s="2"/>
      <c r="X143" s="2"/>
      <c r="Y143" s="2"/>
      <c r="Z143" s="2"/>
      <c r="AB143" s="2"/>
      <c r="AC143" s="2"/>
      <c r="AD143" s="2"/>
      <c r="AE143" s="2"/>
      <c r="AG143" s="76"/>
      <c r="AH143" s="2"/>
      <c r="AI143" s="2"/>
      <c r="AJ143" s="2"/>
      <c r="AL143" s="2"/>
      <c r="AM143" s="2"/>
      <c r="AN143" s="2"/>
      <c r="AO143" s="2"/>
      <c r="AQ143" s="2"/>
      <c r="AR143" s="2"/>
      <c r="AS143" s="2"/>
      <c r="AT143" s="2"/>
    </row>
    <row r="144" spans="1:46" ht="30" hidden="1" customHeight="1" x14ac:dyDescent="0.25">
      <c r="A144" s="60"/>
      <c r="B144" s="175"/>
      <c r="C144" s="181"/>
      <c r="D144" s="90"/>
      <c r="E144" s="90" t="s">
        <v>132</v>
      </c>
      <c r="F144" s="90">
        <v>57.31</v>
      </c>
      <c r="G144" s="90">
        <v>0</v>
      </c>
      <c r="H144" s="90">
        <v>3.05</v>
      </c>
      <c r="I144" s="94">
        <f t="shared" si="20"/>
        <v>0</v>
      </c>
      <c r="J144" s="172"/>
      <c r="K144" s="98">
        <v>0</v>
      </c>
      <c r="L144" s="98">
        <v>0</v>
      </c>
      <c r="M144" s="172"/>
      <c r="N144" s="169"/>
      <c r="O144" s="169"/>
      <c r="P144" s="202"/>
      <c r="R144">
        <f t="shared" si="28"/>
        <v>60.36</v>
      </c>
      <c r="T144" s="1">
        <f t="shared" si="21"/>
        <v>0</v>
      </c>
      <c r="U144" s="71">
        <f t="shared" si="22"/>
        <v>0</v>
      </c>
      <c r="W144" s="2"/>
      <c r="X144" s="2"/>
      <c r="Y144" s="2"/>
      <c r="Z144" s="2"/>
      <c r="AB144" s="2"/>
      <c r="AC144" s="2"/>
      <c r="AD144" s="2"/>
      <c r="AE144" s="2"/>
      <c r="AG144" s="2"/>
      <c r="AH144" s="2"/>
      <c r="AI144" s="2"/>
      <c r="AJ144" s="2"/>
      <c r="AL144" s="2"/>
      <c r="AM144" s="2"/>
      <c r="AN144" s="2"/>
      <c r="AO144" s="2"/>
      <c r="AQ144" s="2"/>
      <c r="AR144" s="2"/>
      <c r="AS144" s="2"/>
      <c r="AT144" s="2"/>
    </row>
    <row r="145" spans="1:46" ht="30" hidden="1" customHeight="1" x14ac:dyDescent="0.25">
      <c r="A145" s="60"/>
      <c r="B145" s="176"/>
      <c r="C145" s="182"/>
      <c r="D145" s="90"/>
      <c r="E145" s="90" t="s">
        <v>133</v>
      </c>
      <c r="F145" s="90">
        <v>56.66</v>
      </c>
      <c r="G145" s="90">
        <v>4.5599999999999996</v>
      </c>
      <c r="H145" s="90">
        <v>0</v>
      </c>
      <c r="I145" s="94">
        <f t="shared" si="20"/>
        <v>7.6283401984975114</v>
      </c>
      <c r="J145" s="173"/>
      <c r="K145" s="98">
        <v>0</v>
      </c>
      <c r="L145" s="98">
        <v>0</v>
      </c>
      <c r="M145" s="173"/>
      <c r="N145" s="170"/>
      <c r="O145" s="170"/>
      <c r="P145" s="203"/>
      <c r="R145">
        <f t="shared" si="28"/>
        <v>61.22</v>
      </c>
      <c r="S145" s="66">
        <f>R143+R144+R145</f>
        <v>135.47999999999999</v>
      </c>
      <c r="T145" s="1">
        <f t="shared" si="21"/>
        <v>1.6951867107772249</v>
      </c>
      <c r="U145" s="71">
        <f t="shared" si="22"/>
        <v>7.6283401984975114</v>
      </c>
      <c r="W145" s="2"/>
      <c r="X145" s="2"/>
      <c r="Y145" s="2"/>
      <c r="Z145" s="2"/>
      <c r="AB145" s="2"/>
      <c r="AC145" s="2"/>
      <c r="AD145" s="2"/>
      <c r="AE145" s="2"/>
      <c r="AG145" s="2"/>
      <c r="AH145" s="2"/>
      <c r="AI145" s="2"/>
      <c r="AJ145" s="2"/>
      <c r="AL145" s="2"/>
      <c r="AM145" s="2"/>
      <c r="AN145" s="2"/>
      <c r="AO145" s="2"/>
      <c r="AQ145" s="76">
        <f>S145/$AT$15*100</f>
        <v>8.3333333333333321</v>
      </c>
      <c r="AR145" s="76">
        <f>$AR$15*AQ145%</f>
        <v>139.91666666666663</v>
      </c>
      <c r="AS145" s="2"/>
      <c r="AT145" s="2"/>
    </row>
    <row r="146" spans="1:46" ht="30" customHeight="1" x14ac:dyDescent="0.25">
      <c r="A146" s="60"/>
      <c r="B146" s="174">
        <v>10</v>
      </c>
      <c r="C146" s="180">
        <v>32</v>
      </c>
      <c r="D146" s="90" t="s">
        <v>117</v>
      </c>
      <c r="E146" s="90" t="s">
        <v>131</v>
      </c>
      <c r="F146" s="96">
        <f>55.79-K146</f>
        <v>13.899999999999999</v>
      </c>
      <c r="G146" s="90">
        <v>0</v>
      </c>
      <c r="H146" s="90">
        <v>0</v>
      </c>
      <c r="I146" s="94">
        <v>90.63</v>
      </c>
      <c r="J146" s="171">
        <f>SUM(F146:I148)</f>
        <v>233.73834019849753</v>
      </c>
      <c r="K146" s="97">
        <f>41.89</f>
        <v>41.89</v>
      </c>
      <c r="L146" s="94">
        <v>27.77</v>
      </c>
      <c r="M146" s="171">
        <f t="shared" ref="M146" si="39">SUM(K146:L148)</f>
        <v>69.66</v>
      </c>
      <c r="N146" s="171"/>
      <c r="O146" s="168">
        <v>2</v>
      </c>
      <c r="P146" s="201"/>
      <c r="R146">
        <f t="shared" si="28"/>
        <v>13.899999999999999</v>
      </c>
      <c r="T146" s="1">
        <f t="shared" si="21"/>
        <v>0</v>
      </c>
      <c r="U146" s="71">
        <f t="shared" si="22"/>
        <v>0</v>
      </c>
      <c r="W146" s="2"/>
      <c r="X146" s="2"/>
      <c r="Y146" s="2"/>
      <c r="Z146" s="2"/>
      <c r="AB146" s="2"/>
      <c r="AC146" s="2"/>
      <c r="AD146" s="2"/>
      <c r="AE146" s="2"/>
      <c r="AG146" s="2"/>
      <c r="AH146" s="2"/>
      <c r="AI146" s="2"/>
      <c r="AJ146" s="2"/>
      <c r="AL146" s="2"/>
      <c r="AM146" s="2"/>
      <c r="AN146" s="2"/>
      <c r="AO146" s="2"/>
      <c r="AQ146" s="76"/>
      <c r="AR146" s="2"/>
      <c r="AS146" s="2"/>
      <c r="AT146" s="2"/>
    </row>
    <row r="147" spans="1:46" ht="30" customHeight="1" x14ac:dyDescent="0.25">
      <c r="A147" s="60"/>
      <c r="B147" s="175"/>
      <c r="C147" s="181"/>
      <c r="D147" s="90"/>
      <c r="E147" s="90" t="s">
        <v>132</v>
      </c>
      <c r="F147" s="90">
        <v>57.31</v>
      </c>
      <c r="G147" s="90">
        <v>0</v>
      </c>
      <c r="H147" s="90">
        <v>3.05</v>
      </c>
      <c r="I147" s="94">
        <f t="shared" si="20"/>
        <v>0</v>
      </c>
      <c r="J147" s="172"/>
      <c r="K147" s="98">
        <v>0</v>
      </c>
      <c r="L147" s="98">
        <v>0</v>
      </c>
      <c r="M147" s="172"/>
      <c r="N147" s="169"/>
      <c r="O147" s="169"/>
      <c r="P147" s="202"/>
      <c r="R147">
        <f t="shared" ref="R147:R178" si="40">SUM(F147:H147)</f>
        <v>60.36</v>
      </c>
      <c r="T147" s="1">
        <f t="shared" si="21"/>
        <v>0</v>
      </c>
      <c r="U147" s="71">
        <f t="shared" si="22"/>
        <v>0</v>
      </c>
      <c r="W147" s="2"/>
      <c r="X147" s="2"/>
      <c r="Y147" s="2"/>
      <c r="Z147" s="2"/>
      <c r="AB147" s="2"/>
      <c r="AC147" s="2"/>
      <c r="AD147" s="2"/>
      <c r="AE147" s="2"/>
      <c r="AG147" s="2"/>
      <c r="AH147" s="2"/>
      <c r="AI147" s="2"/>
      <c r="AJ147" s="2"/>
      <c r="AL147" s="2"/>
      <c r="AM147" s="2"/>
      <c r="AN147" s="2"/>
      <c r="AO147" s="2"/>
      <c r="AQ147" s="76"/>
      <c r="AR147" s="2"/>
      <c r="AS147" s="2"/>
      <c r="AT147" s="2"/>
    </row>
    <row r="148" spans="1:46" ht="30" customHeight="1" x14ac:dyDescent="0.25">
      <c r="A148" s="60"/>
      <c r="B148" s="176"/>
      <c r="C148" s="182"/>
      <c r="D148" s="90"/>
      <c r="E148" s="90" t="s">
        <v>133</v>
      </c>
      <c r="F148" s="90">
        <v>56.66</v>
      </c>
      <c r="G148" s="90">
        <v>4.5599999999999996</v>
      </c>
      <c r="H148" s="90">
        <v>0</v>
      </c>
      <c r="I148" s="94">
        <f t="shared" ref="I148:I178" si="41">U148</f>
        <v>7.6283401984975114</v>
      </c>
      <c r="J148" s="173"/>
      <c r="K148" s="98">
        <v>0</v>
      </c>
      <c r="L148" s="98">
        <v>0</v>
      </c>
      <c r="M148" s="173"/>
      <c r="N148" s="170"/>
      <c r="O148" s="170"/>
      <c r="P148" s="203"/>
      <c r="R148">
        <f t="shared" si="40"/>
        <v>61.22</v>
      </c>
      <c r="S148" s="66">
        <f>R146+R147+R148</f>
        <v>135.47999999999999</v>
      </c>
      <c r="T148" s="1">
        <f t="shared" ref="T148:T178" si="42">S148/$T$15%</f>
        <v>1.6951867107772249</v>
      </c>
      <c r="U148" s="71">
        <f t="shared" ref="U148:U178" si="43">$T$14*T148%</f>
        <v>7.6283401984975114</v>
      </c>
      <c r="W148" s="2"/>
      <c r="X148" s="2"/>
      <c r="Y148" s="2"/>
      <c r="Z148" s="2"/>
      <c r="AB148" s="2"/>
      <c r="AC148" s="2"/>
      <c r="AD148" s="2"/>
      <c r="AE148" s="2"/>
      <c r="AG148" s="2"/>
      <c r="AH148" s="2"/>
      <c r="AI148" s="2"/>
      <c r="AJ148" s="2"/>
      <c r="AL148" s="2"/>
      <c r="AM148" s="2"/>
      <c r="AN148" s="2"/>
      <c r="AO148" s="2"/>
      <c r="AQ148" s="76">
        <f t="shared" ref="AQ148:AQ178" si="44">S148/$AT$15*100</f>
        <v>8.3333333333333321</v>
      </c>
      <c r="AR148" s="76">
        <f>$AR$15*AQ148%</f>
        <v>139.91666666666663</v>
      </c>
      <c r="AS148" s="2"/>
      <c r="AT148" s="2"/>
    </row>
    <row r="149" spans="1:46" ht="30" customHeight="1" x14ac:dyDescent="0.25">
      <c r="A149" s="60"/>
      <c r="B149" s="174">
        <v>11</v>
      </c>
      <c r="C149" s="180">
        <v>33</v>
      </c>
      <c r="D149" s="90" t="s">
        <v>117</v>
      </c>
      <c r="E149" s="90" t="s">
        <v>131</v>
      </c>
      <c r="F149" s="96">
        <f>55.79-K149</f>
        <v>13.899999999999999</v>
      </c>
      <c r="G149" s="90">
        <v>0</v>
      </c>
      <c r="H149" s="90">
        <v>0</v>
      </c>
      <c r="I149" s="94">
        <v>90.63</v>
      </c>
      <c r="J149" s="171">
        <f>SUM(F149:I151)</f>
        <v>233.73834019849753</v>
      </c>
      <c r="K149" s="97">
        <f>41.89</f>
        <v>41.89</v>
      </c>
      <c r="L149" s="94">
        <v>27.77</v>
      </c>
      <c r="M149" s="171">
        <f t="shared" ref="M149" si="45">SUM(K149:L151)</f>
        <v>69.66</v>
      </c>
      <c r="N149" s="171"/>
      <c r="O149" s="168">
        <v>2</v>
      </c>
      <c r="P149" s="201"/>
      <c r="R149">
        <f t="shared" si="40"/>
        <v>13.899999999999999</v>
      </c>
      <c r="T149" s="1">
        <f t="shared" si="42"/>
        <v>0</v>
      </c>
      <c r="U149" s="71">
        <f t="shared" si="43"/>
        <v>0</v>
      </c>
      <c r="W149" s="2"/>
      <c r="X149" s="2"/>
      <c r="Y149" s="2"/>
      <c r="Z149" s="2"/>
      <c r="AB149" s="2"/>
      <c r="AC149" s="2"/>
      <c r="AD149" s="2"/>
      <c r="AE149" s="2"/>
      <c r="AG149" s="2"/>
      <c r="AH149" s="2"/>
      <c r="AI149" s="2"/>
      <c r="AJ149" s="2"/>
      <c r="AL149" s="2"/>
      <c r="AM149" s="2"/>
      <c r="AN149" s="2"/>
      <c r="AO149" s="2"/>
      <c r="AQ149" s="76"/>
      <c r="AR149" s="2"/>
      <c r="AS149" s="2"/>
      <c r="AT149" s="2"/>
    </row>
    <row r="150" spans="1:46" ht="30" customHeight="1" x14ac:dyDescent="0.25">
      <c r="A150" s="60"/>
      <c r="B150" s="175"/>
      <c r="C150" s="181"/>
      <c r="D150" s="90"/>
      <c r="E150" s="90" t="s">
        <v>132</v>
      </c>
      <c r="F150" s="90">
        <v>57.31</v>
      </c>
      <c r="G150" s="90">
        <v>0</v>
      </c>
      <c r="H150" s="90">
        <v>3.05</v>
      </c>
      <c r="I150" s="94">
        <f t="shared" si="41"/>
        <v>0</v>
      </c>
      <c r="J150" s="172"/>
      <c r="K150" s="98">
        <v>0</v>
      </c>
      <c r="L150" s="98">
        <v>0</v>
      </c>
      <c r="M150" s="172"/>
      <c r="N150" s="169"/>
      <c r="O150" s="169"/>
      <c r="P150" s="202"/>
      <c r="R150">
        <f t="shared" si="40"/>
        <v>60.36</v>
      </c>
      <c r="T150" s="1">
        <f t="shared" si="42"/>
        <v>0</v>
      </c>
      <c r="U150" s="71">
        <f t="shared" si="43"/>
        <v>0</v>
      </c>
      <c r="W150" s="2"/>
      <c r="X150" s="2"/>
      <c r="Y150" s="2"/>
      <c r="Z150" s="2"/>
      <c r="AB150" s="2"/>
      <c r="AC150" s="2"/>
      <c r="AD150" s="2"/>
      <c r="AE150" s="2"/>
      <c r="AG150" s="2"/>
      <c r="AH150" s="2"/>
      <c r="AI150" s="2"/>
      <c r="AJ150" s="2"/>
      <c r="AL150" s="2"/>
      <c r="AM150" s="2"/>
      <c r="AN150" s="2"/>
      <c r="AO150" s="2"/>
      <c r="AQ150" s="76"/>
      <c r="AR150" s="2"/>
      <c r="AS150" s="2"/>
      <c r="AT150" s="2"/>
    </row>
    <row r="151" spans="1:46" ht="30" customHeight="1" x14ac:dyDescent="0.25">
      <c r="A151" s="60"/>
      <c r="B151" s="176"/>
      <c r="C151" s="182"/>
      <c r="D151" s="90"/>
      <c r="E151" s="90" t="s">
        <v>133</v>
      </c>
      <c r="F151" s="90">
        <v>56.66</v>
      </c>
      <c r="G151" s="90">
        <v>4.5599999999999996</v>
      </c>
      <c r="H151" s="90">
        <v>0</v>
      </c>
      <c r="I151" s="94">
        <f t="shared" si="41"/>
        <v>7.6283401984975114</v>
      </c>
      <c r="J151" s="173"/>
      <c r="K151" s="98">
        <v>0</v>
      </c>
      <c r="L151" s="98">
        <v>0</v>
      </c>
      <c r="M151" s="173"/>
      <c r="N151" s="170"/>
      <c r="O151" s="170"/>
      <c r="P151" s="203"/>
      <c r="R151">
        <f t="shared" si="40"/>
        <v>61.22</v>
      </c>
      <c r="S151" s="66">
        <f>R149+R150+R151</f>
        <v>135.47999999999999</v>
      </c>
      <c r="T151" s="1">
        <f t="shared" si="42"/>
        <v>1.6951867107772249</v>
      </c>
      <c r="U151" s="71">
        <f t="shared" si="43"/>
        <v>7.6283401984975114</v>
      </c>
      <c r="W151" s="2"/>
      <c r="X151" s="2"/>
      <c r="Y151" s="2"/>
      <c r="Z151" s="2"/>
      <c r="AB151" s="2"/>
      <c r="AC151" s="2"/>
      <c r="AD151" s="2"/>
      <c r="AE151" s="2"/>
      <c r="AG151" s="2"/>
      <c r="AH151" s="2"/>
      <c r="AI151" s="2"/>
      <c r="AJ151" s="2"/>
      <c r="AL151" s="2"/>
      <c r="AM151" s="2"/>
      <c r="AN151" s="2"/>
      <c r="AO151" s="2"/>
      <c r="AQ151" s="76">
        <f t="shared" si="44"/>
        <v>8.3333333333333321</v>
      </c>
      <c r="AR151" s="76">
        <f>$AR$15*AQ151%</f>
        <v>139.91666666666663</v>
      </c>
      <c r="AS151" s="2"/>
      <c r="AT151" s="2"/>
    </row>
    <row r="152" spans="1:46" ht="30" customHeight="1" x14ac:dyDescent="0.25">
      <c r="A152" s="60"/>
      <c r="B152" s="174">
        <v>12</v>
      </c>
      <c r="C152" s="180">
        <v>34</v>
      </c>
      <c r="D152" s="90" t="s">
        <v>117</v>
      </c>
      <c r="E152" s="90" t="s">
        <v>131</v>
      </c>
      <c r="F152" s="96">
        <f>55.79-K152</f>
        <v>13.899999999999999</v>
      </c>
      <c r="G152" s="90">
        <v>0</v>
      </c>
      <c r="H152" s="90">
        <v>0</v>
      </c>
      <c r="I152" s="94">
        <v>90.63</v>
      </c>
      <c r="J152" s="171">
        <f>SUM(F152:I154)</f>
        <v>233.73834019849753</v>
      </c>
      <c r="K152" s="97">
        <f>41.89</f>
        <v>41.89</v>
      </c>
      <c r="L152" s="94">
        <v>27.77</v>
      </c>
      <c r="M152" s="171">
        <f t="shared" ref="M152" si="46">SUM(K152:L154)</f>
        <v>69.66</v>
      </c>
      <c r="N152" s="171"/>
      <c r="O152" s="168">
        <v>2</v>
      </c>
      <c r="P152" s="201"/>
      <c r="R152">
        <f t="shared" si="40"/>
        <v>13.899999999999999</v>
      </c>
      <c r="T152" s="1">
        <f t="shared" si="42"/>
        <v>0</v>
      </c>
      <c r="U152" s="71">
        <f t="shared" si="43"/>
        <v>0</v>
      </c>
      <c r="W152" s="2"/>
      <c r="X152" s="2"/>
      <c r="Y152" s="2"/>
      <c r="Z152" s="2"/>
      <c r="AB152" s="2"/>
      <c r="AC152" s="2"/>
      <c r="AD152" s="2"/>
      <c r="AE152" s="2"/>
      <c r="AG152" s="2"/>
      <c r="AH152" s="2"/>
      <c r="AI152" s="2"/>
      <c r="AJ152" s="2"/>
      <c r="AL152" s="2"/>
      <c r="AM152" s="2"/>
      <c r="AN152" s="2"/>
      <c r="AO152" s="2"/>
      <c r="AQ152" s="76"/>
      <c r="AR152" s="2"/>
      <c r="AS152" s="2"/>
      <c r="AT152" s="2"/>
    </row>
    <row r="153" spans="1:46" ht="30" customHeight="1" x14ac:dyDescent="0.25">
      <c r="A153" s="60"/>
      <c r="B153" s="175"/>
      <c r="C153" s="181"/>
      <c r="D153" s="90"/>
      <c r="E153" s="90" t="s">
        <v>132</v>
      </c>
      <c r="F153" s="90">
        <v>57.31</v>
      </c>
      <c r="G153" s="90">
        <v>0</v>
      </c>
      <c r="H153" s="90">
        <v>3.05</v>
      </c>
      <c r="I153" s="94">
        <f t="shared" si="41"/>
        <v>0</v>
      </c>
      <c r="J153" s="172"/>
      <c r="K153" s="98">
        <v>0</v>
      </c>
      <c r="L153" s="98">
        <v>0</v>
      </c>
      <c r="M153" s="172"/>
      <c r="N153" s="169"/>
      <c r="O153" s="169"/>
      <c r="P153" s="202"/>
      <c r="R153">
        <f t="shared" si="40"/>
        <v>60.36</v>
      </c>
      <c r="T153" s="1">
        <f t="shared" si="42"/>
        <v>0</v>
      </c>
      <c r="U153" s="71">
        <f t="shared" si="43"/>
        <v>0</v>
      </c>
      <c r="W153" s="2"/>
      <c r="X153" s="2"/>
      <c r="Y153" s="2"/>
      <c r="Z153" s="2"/>
      <c r="AB153" s="2"/>
      <c r="AC153" s="2"/>
      <c r="AD153" s="2"/>
      <c r="AE153" s="2"/>
      <c r="AG153" s="2"/>
      <c r="AH153" s="2"/>
      <c r="AI153" s="2"/>
      <c r="AJ153" s="2"/>
      <c r="AL153" s="2"/>
      <c r="AM153" s="2"/>
      <c r="AN153" s="2"/>
      <c r="AO153" s="2"/>
      <c r="AQ153" s="76"/>
      <c r="AR153" s="2"/>
      <c r="AS153" s="2"/>
      <c r="AT153" s="2"/>
    </row>
    <row r="154" spans="1:46" ht="30" customHeight="1" x14ac:dyDescent="0.25">
      <c r="A154" s="60"/>
      <c r="B154" s="176"/>
      <c r="C154" s="182"/>
      <c r="D154" s="90"/>
      <c r="E154" s="90" t="s">
        <v>133</v>
      </c>
      <c r="F154" s="90">
        <v>56.66</v>
      </c>
      <c r="G154" s="90">
        <v>4.5599999999999996</v>
      </c>
      <c r="H154" s="90">
        <v>0</v>
      </c>
      <c r="I154" s="94">
        <f t="shared" si="41"/>
        <v>7.6283401984975114</v>
      </c>
      <c r="J154" s="173"/>
      <c r="K154" s="98">
        <v>0</v>
      </c>
      <c r="L154" s="98">
        <v>0</v>
      </c>
      <c r="M154" s="173"/>
      <c r="N154" s="170"/>
      <c r="O154" s="170"/>
      <c r="P154" s="203"/>
      <c r="R154">
        <f t="shared" si="40"/>
        <v>61.22</v>
      </c>
      <c r="S154" s="66">
        <f>R152+R153+R154</f>
        <v>135.47999999999999</v>
      </c>
      <c r="T154" s="1">
        <f t="shared" si="42"/>
        <v>1.6951867107772249</v>
      </c>
      <c r="U154" s="71">
        <f t="shared" si="43"/>
        <v>7.6283401984975114</v>
      </c>
      <c r="W154" s="2"/>
      <c r="X154" s="2"/>
      <c r="Y154" s="2"/>
      <c r="Z154" s="2"/>
      <c r="AB154" s="2"/>
      <c r="AC154" s="2"/>
      <c r="AD154" s="2"/>
      <c r="AE154" s="2"/>
      <c r="AG154" s="2"/>
      <c r="AH154" s="2"/>
      <c r="AI154" s="2"/>
      <c r="AJ154" s="2"/>
      <c r="AL154" s="2"/>
      <c r="AM154" s="2"/>
      <c r="AN154" s="2"/>
      <c r="AO154" s="2"/>
      <c r="AQ154" s="76">
        <f t="shared" si="44"/>
        <v>8.3333333333333321</v>
      </c>
      <c r="AR154" s="76">
        <f>$AR$15*AQ154%</f>
        <v>139.91666666666663</v>
      </c>
      <c r="AS154" s="2"/>
      <c r="AT154" s="2"/>
    </row>
    <row r="155" spans="1:46" ht="30" customHeight="1" x14ac:dyDescent="0.25">
      <c r="A155" s="60"/>
      <c r="B155" s="174">
        <v>13</v>
      </c>
      <c r="C155" s="180">
        <v>35</v>
      </c>
      <c r="D155" s="90" t="s">
        <v>117</v>
      </c>
      <c r="E155" s="90" t="s">
        <v>131</v>
      </c>
      <c r="F155" s="96">
        <f>55.79-K155</f>
        <v>13.899999999999999</v>
      </c>
      <c r="G155" s="90">
        <v>0</v>
      </c>
      <c r="H155" s="90">
        <v>0</v>
      </c>
      <c r="I155" s="94">
        <v>90.63</v>
      </c>
      <c r="J155" s="171">
        <f>SUM(F155:I157)</f>
        <v>233.73834019849753</v>
      </c>
      <c r="K155" s="97">
        <f>41.89</f>
        <v>41.89</v>
      </c>
      <c r="L155" s="94">
        <v>27.77</v>
      </c>
      <c r="M155" s="171">
        <f t="shared" ref="M155" si="47">SUM(K155:L157)</f>
        <v>69.66</v>
      </c>
      <c r="N155" s="171"/>
      <c r="O155" s="168">
        <v>2</v>
      </c>
      <c r="P155" s="201"/>
      <c r="R155">
        <f t="shared" si="40"/>
        <v>13.899999999999999</v>
      </c>
      <c r="T155" s="1">
        <f t="shared" si="42"/>
        <v>0</v>
      </c>
      <c r="U155" s="71">
        <f t="shared" si="43"/>
        <v>0</v>
      </c>
      <c r="W155" s="2"/>
      <c r="X155" s="2"/>
      <c r="Y155" s="2"/>
      <c r="Z155" s="2"/>
      <c r="AB155" s="2"/>
      <c r="AC155" s="2"/>
      <c r="AD155" s="2"/>
      <c r="AE155" s="2"/>
      <c r="AG155" s="2"/>
      <c r="AH155" s="2"/>
      <c r="AI155" s="2"/>
      <c r="AJ155" s="2"/>
      <c r="AL155" s="2"/>
      <c r="AM155" s="2"/>
      <c r="AN155" s="2"/>
      <c r="AO155" s="2"/>
      <c r="AQ155" s="76"/>
      <c r="AR155" s="2"/>
      <c r="AS155" s="2"/>
      <c r="AT155" s="2"/>
    </row>
    <row r="156" spans="1:46" ht="30" customHeight="1" x14ac:dyDescent="0.25">
      <c r="A156" s="60"/>
      <c r="B156" s="175"/>
      <c r="C156" s="181"/>
      <c r="D156" s="90"/>
      <c r="E156" s="90" t="s">
        <v>132</v>
      </c>
      <c r="F156" s="90">
        <v>57.31</v>
      </c>
      <c r="G156" s="90">
        <v>0</v>
      </c>
      <c r="H156" s="90">
        <v>3.05</v>
      </c>
      <c r="I156" s="94">
        <f t="shared" si="41"/>
        <v>0</v>
      </c>
      <c r="J156" s="172"/>
      <c r="K156" s="98">
        <v>0</v>
      </c>
      <c r="L156" s="98">
        <v>0</v>
      </c>
      <c r="M156" s="172"/>
      <c r="N156" s="169"/>
      <c r="O156" s="169"/>
      <c r="P156" s="202"/>
      <c r="R156">
        <f t="shared" si="40"/>
        <v>60.36</v>
      </c>
      <c r="T156" s="1">
        <f t="shared" si="42"/>
        <v>0</v>
      </c>
      <c r="U156" s="71">
        <f t="shared" si="43"/>
        <v>0</v>
      </c>
      <c r="W156" s="2"/>
      <c r="X156" s="2"/>
      <c r="Y156" s="2"/>
      <c r="Z156" s="2"/>
      <c r="AB156" s="2"/>
      <c r="AC156" s="2"/>
      <c r="AD156" s="2"/>
      <c r="AE156" s="2"/>
      <c r="AG156" s="2"/>
      <c r="AH156" s="2"/>
      <c r="AI156" s="2"/>
      <c r="AJ156" s="2"/>
      <c r="AL156" s="2"/>
      <c r="AM156" s="2"/>
      <c r="AN156" s="2"/>
      <c r="AO156" s="2"/>
      <c r="AQ156" s="76"/>
      <c r="AR156" s="2"/>
      <c r="AS156" s="2"/>
      <c r="AT156" s="2"/>
    </row>
    <row r="157" spans="1:46" ht="30" customHeight="1" x14ac:dyDescent="0.25">
      <c r="A157" s="60"/>
      <c r="B157" s="176"/>
      <c r="C157" s="182"/>
      <c r="D157" s="90"/>
      <c r="E157" s="90" t="s">
        <v>133</v>
      </c>
      <c r="F157" s="90">
        <v>56.66</v>
      </c>
      <c r="G157" s="90">
        <v>4.5599999999999996</v>
      </c>
      <c r="H157" s="90">
        <v>0</v>
      </c>
      <c r="I157" s="94">
        <f t="shared" si="41"/>
        <v>7.6283401984975114</v>
      </c>
      <c r="J157" s="173"/>
      <c r="K157" s="98">
        <v>0</v>
      </c>
      <c r="L157" s="98">
        <v>0</v>
      </c>
      <c r="M157" s="173"/>
      <c r="N157" s="170"/>
      <c r="O157" s="170"/>
      <c r="P157" s="203"/>
      <c r="R157">
        <f t="shared" si="40"/>
        <v>61.22</v>
      </c>
      <c r="S157" s="66">
        <f>R155+R156+R157</f>
        <v>135.47999999999999</v>
      </c>
      <c r="T157" s="1">
        <f t="shared" si="42"/>
        <v>1.6951867107772249</v>
      </c>
      <c r="U157" s="71">
        <f t="shared" si="43"/>
        <v>7.6283401984975114</v>
      </c>
      <c r="W157" s="2"/>
      <c r="X157" s="2"/>
      <c r="Y157" s="2"/>
      <c r="Z157" s="2"/>
      <c r="AB157" s="2"/>
      <c r="AC157" s="2"/>
      <c r="AD157" s="2"/>
      <c r="AE157" s="2"/>
      <c r="AG157" s="2"/>
      <c r="AH157" s="2"/>
      <c r="AI157" s="2"/>
      <c r="AJ157" s="2"/>
      <c r="AL157" s="2"/>
      <c r="AM157" s="2"/>
      <c r="AN157" s="2"/>
      <c r="AO157" s="2"/>
      <c r="AQ157" s="76">
        <f t="shared" si="44"/>
        <v>8.3333333333333321</v>
      </c>
      <c r="AR157" s="76">
        <f>$AR$15*AQ157%</f>
        <v>139.91666666666663</v>
      </c>
      <c r="AS157" s="2"/>
      <c r="AT157" s="2"/>
    </row>
    <row r="158" spans="1:46" ht="30" customHeight="1" x14ac:dyDescent="0.25">
      <c r="A158" s="60"/>
      <c r="B158" s="174">
        <v>14</v>
      </c>
      <c r="C158" s="180">
        <v>36</v>
      </c>
      <c r="D158" s="90" t="s">
        <v>117</v>
      </c>
      <c r="E158" s="90" t="s">
        <v>131</v>
      </c>
      <c r="F158" s="96">
        <f>55.79-K158</f>
        <v>13.899999999999999</v>
      </c>
      <c r="G158" s="90">
        <v>0</v>
      </c>
      <c r="H158" s="90">
        <v>0</v>
      </c>
      <c r="I158" s="94">
        <v>90.63</v>
      </c>
      <c r="J158" s="171">
        <f>SUM(F158:I160)</f>
        <v>233.73834019849753</v>
      </c>
      <c r="K158" s="97">
        <f>41.89</f>
        <v>41.89</v>
      </c>
      <c r="L158" s="94">
        <v>27.77</v>
      </c>
      <c r="M158" s="171">
        <f t="shared" ref="M158" si="48">SUM(K158:L160)</f>
        <v>69.66</v>
      </c>
      <c r="N158" s="171"/>
      <c r="O158" s="168">
        <v>2</v>
      </c>
      <c r="P158" s="201"/>
      <c r="R158">
        <f t="shared" si="40"/>
        <v>13.899999999999999</v>
      </c>
      <c r="T158" s="1">
        <f t="shared" si="42"/>
        <v>0</v>
      </c>
      <c r="U158" s="71">
        <f t="shared" si="43"/>
        <v>0</v>
      </c>
      <c r="W158" s="2"/>
      <c r="X158" s="2"/>
      <c r="Y158" s="2"/>
      <c r="Z158" s="2"/>
      <c r="AB158" s="2"/>
      <c r="AC158" s="2"/>
      <c r="AD158" s="2"/>
      <c r="AE158" s="2"/>
      <c r="AG158" s="2"/>
      <c r="AH158" s="2"/>
      <c r="AI158" s="2"/>
      <c r="AJ158" s="2"/>
      <c r="AL158" s="2"/>
      <c r="AM158" s="2"/>
      <c r="AN158" s="2"/>
      <c r="AO158" s="2"/>
      <c r="AQ158" s="76"/>
      <c r="AR158" s="2"/>
      <c r="AS158" s="2"/>
      <c r="AT158" s="2"/>
    </row>
    <row r="159" spans="1:46" ht="30" customHeight="1" x14ac:dyDescent="0.25">
      <c r="A159" s="60"/>
      <c r="B159" s="175"/>
      <c r="C159" s="181"/>
      <c r="D159" s="90"/>
      <c r="E159" s="90" t="s">
        <v>132</v>
      </c>
      <c r="F159" s="90">
        <v>57.31</v>
      </c>
      <c r="G159" s="90">
        <v>0</v>
      </c>
      <c r="H159" s="90">
        <v>3.05</v>
      </c>
      <c r="I159" s="94">
        <f t="shared" si="41"/>
        <v>0</v>
      </c>
      <c r="J159" s="172"/>
      <c r="K159" s="98">
        <v>0</v>
      </c>
      <c r="L159" s="98">
        <v>0</v>
      </c>
      <c r="M159" s="172"/>
      <c r="N159" s="169"/>
      <c r="O159" s="169"/>
      <c r="P159" s="202"/>
      <c r="R159">
        <f t="shared" si="40"/>
        <v>60.36</v>
      </c>
      <c r="T159" s="1">
        <f t="shared" si="42"/>
        <v>0</v>
      </c>
      <c r="U159" s="71">
        <f t="shared" si="43"/>
        <v>0</v>
      </c>
      <c r="W159" s="2"/>
      <c r="X159" s="2"/>
      <c r="Y159" s="2"/>
      <c r="Z159" s="2"/>
      <c r="AB159" s="2"/>
      <c r="AC159" s="2"/>
      <c r="AD159" s="2"/>
      <c r="AE159" s="2"/>
      <c r="AG159" s="2"/>
      <c r="AH159" s="2"/>
      <c r="AI159" s="2"/>
      <c r="AJ159" s="2"/>
      <c r="AL159" s="2"/>
      <c r="AM159" s="2"/>
      <c r="AN159" s="2"/>
      <c r="AO159" s="2"/>
      <c r="AQ159" s="76"/>
      <c r="AR159" s="2"/>
      <c r="AS159" s="2"/>
      <c r="AT159" s="2"/>
    </row>
    <row r="160" spans="1:46" ht="30" customHeight="1" x14ac:dyDescent="0.25">
      <c r="A160" s="60"/>
      <c r="B160" s="176"/>
      <c r="C160" s="182"/>
      <c r="D160" s="90"/>
      <c r="E160" s="90" t="s">
        <v>133</v>
      </c>
      <c r="F160" s="90">
        <v>56.66</v>
      </c>
      <c r="G160" s="90">
        <v>4.5599999999999996</v>
      </c>
      <c r="H160" s="90">
        <v>0</v>
      </c>
      <c r="I160" s="94">
        <f t="shared" si="41"/>
        <v>7.6283401984975114</v>
      </c>
      <c r="J160" s="173"/>
      <c r="K160" s="98">
        <v>0</v>
      </c>
      <c r="L160" s="98">
        <v>0</v>
      </c>
      <c r="M160" s="173"/>
      <c r="N160" s="170"/>
      <c r="O160" s="170"/>
      <c r="P160" s="203"/>
      <c r="R160">
        <f t="shared" si="40"/>
        <v>61.22</v>
      </c>
      <c r="S160" s="66">
        <f>R158+R159+R160</f>
        <v>135.47999999999999</v>
      </c>
      <c r="T160" s="1">
        <f t="shared" si="42"/>
        <v>1.6951867107772249</v>
      </c>
      <c r="U160" s="71">
        <f t="shared" si="43"/>
        <v>7.6283401984975114</v>
      </c>
      <c r="W160" s="2"/>
      <c r="X160" s="2"/>
      <c r="Y160" s="2"/>
      <c r="Z160" s="2"/>
      <c r="AB160" s="2"/>
      <c r="AC160" s="2"/>
      <c r="AD160" s="2"/>
      <c r="AE160" s="2"/>
      <c r="AG160" s="2"/>
      <c r="AH160" s="2"/>
      <c r="AI160" s="2"/>
      <c r="AJ160" s="2"/>
      <c r="AL160" s="2"/>
      <c r="AM160" s="2"/>
      <c r="AN160" s="2"/>
      <c r="AO160" s="2"/>
      <c r="AQ160" s="76">
        <f t="shared" si="44"/>
        <v>8.3333333333333321</v>
      </c>
      <c r="AR160" s="76">
        <f>$AR$15*AQ160%</f>
        <v>139.91666666666663</v>
      </c>
      <c r="AS160" s="2"/>
      <c r="AT160" s="2"/>
    </row>
    <row r="161" spans="2:46" ht="15" hidden="1" x14ac:dyDescent="0.25">
      <c r="B161" s="186">
        <v>49</v>
      </c>
      <c r="C161" s="189">
        <v>37</v>
      </c>
      <c r="D161" s="67" t="s">
        <v>117</v>
      </c>
      <c r="E161" s="67" t="s">
        <v>131</v>
      </c>
      <c r="F161" s="80">
        <f>55.79-K161</f>
        <v>13.899999999999999</v>
      </c>
      <c r="G161" s="67">
        <v>0</v>
      </c>
      <c r="H161" s="67">
        <v>0</v>
      </c>
      <c r="I161" s="72">
        <v>90.63</v>
      </c>
      <c r="J161" s="165">
        <f>SUM(F161:I163)</f>
        <v>233.73834019849753</v>
      </c>
      <c r="K161" s="82">
        <f>41.89</f>
        <v>41.89</v>
      </c>
      <c r="L161" s="72">
        <v>27.77</v>
      </c>
      <c r="M161" s="165">
        <f>SUM(K161:L163)</f>
        <v>69.66</v>
      </c>
      <c r="N161" s="165"/>
      <c r="O161" s="195">
        <v>2</v>
      </c>
      <c r="P161" s="198"/>
      <c r="R161">
        <f t="shared" si="40"/>
        <v>13.899999999999999</v>
      </c>
      <c r="T161" s="1">
        <f t="shared" si="42"/>
        <v>0</v>
      </c>
      <c r="U161" s="71">
        <f t="shared" si="43"/>
        <v>0</v>
      </c>
      <c r="W161" s="2"/>
      <c r="X161" s="2"/>
      <c r="Y161" s="2"/>
      <c r="Z161" s="2"/>
      <c r="AB161" s="2"/>
      <c r="AC161" s="2"/>
      <c r="AD161" s="2"/>
      <c r="AE161" s="2"/>
      <c r="AG161" s="2"/>
      <c r="AH161" s="2"/>
      <c r="AI161" s="2"/>
      <c r="AJ161" s="2"/>
      <c r="AL161" s="2"/>
      <c r="AM161" s="2"/>
      <c r="AN161" s="2"/>
      <c r="AO161" s="2"/>
      <c r="AQ161" s="76"/>
      <c r="AR161" s="2"/>
      <c r="AS161" s="2"/>
      <c r="AT161" s="2"/>
    </row>
    <row r="162" spans="2:46" ht="15" hidden="1" x14ac:dyDescent="0.25">
      <c r="B162" s="187"/>
      <c r="C162" s="190"/>
      <c r="D162" s="67"/>
      <c r="E162" s="67" t="s">
        <v>132</v>
      </c>
      <c r="F162" s="67">
        <v>57.31</v>
      </c>
      <c r="G162" s="67">
        <v>0</v>
      </c>
      <c r="H162" s="67">
        <v>3.05</v>
      </c>
      <c r="I162" s="72">
        <f t="shared" si="41"/>
        <v>0</v>
      </c>
      <c r="J162" s="166"/>
      <c r="K162" s="83">
        <v>0</v>
      </c>
      <c r="L162" s="83">
        <v>0</v>
      </c>
      <c r="M162" s="166"/>
      <c r="N162" s="196"/>
      <c r="O162" s="196"/>
      <c r="P162" s="199"/>
      <c r="R162">
        <f t="shared" si="40"/>
        <v>60.36</v>
      </c>
      <c r="T162" s="1">
        <f t="shared" si="42"/>
        <v>0</v>
      </c>
      <c r="U162" s="71">
        <f t="shared" si="43"/>
        <v>0</v>
      </c>
      <c r="W162" s="2"/>
      <c r="X162" s="2"/>
      <c r="Y162" s="2"/>
      <c r="Z162" s="2"/>
      <c r="AB162" s="2"/>
      <c r="AC162" s="2"/>
      <c r="AD162" s="2"/>
      <c r="AE162" s="2"/>
      <c r="AG162" s="2"/>
      <c r="AH162" s="2"/>
      <c r="AI162" s="2"/>
      <c r="AJ162" s="2"/>
      <c r="AL162" s="2"/>
      <c r="AM162" s="2"/>
      <c r="AN162" s="2"/>
      <c r="AO162" s="2"/>
      <c r="AQ162" s="76"/>
      <c r="AR162" s="2"/>
      <c r="AS162" s="2"/>
      <c r="AT162" s="2"/>
    </row>
    <row r="163" spans="2:46" ht="15" hidden="1" x14ac:dyDescent="0.25">
      <c r="B163" s="188"/>
      <c r="C163" s="191"/>
      <c r="D163" s="67"/>
      <c r="E163" s="67" t="s">
        <v>133</v>
      </c>
      <c r="F163" s="67">
        <v>56.66</v>
      </c>
      <c r="G163" s="67">
        <v>4.5599999999999996</v>
      </c>
      <c r="H163" s="67">
        <v>0</v>
      </c>
      <c r="I163" s="72">
        <f t="shared" si="41"/>
        <v>7.6283401984975114</v>
      </c>
      <c r="J163" s="167"/>
      <c r="K163" s="83">
        <v>0</v>
      </c>
      <c r="L163" s="83">
        <v>0</v>
      </c>
      <c r="M163" s="167"/>
      <c r="N163" s="197"/>
      <c r="O163" s="197"/>
      <c r="P163" s="200"/>
      <c r="R163">
        <f t="shared" si="40"/>
        <v>61.22</v>
      </c>
      <c r="S163" s="66">
        <f>R161+R162+R163</f>
        <v>135.47999999999999</v>
      </c>
      <c r="T163" s="1">
        <f t="shared" si="42"/>
        <v>1.6951867107772249</v>
      </c>
      <c r="U163" s="71">
        <f t="shared" si="43"/>
        <v>7.6283401984975114</v>
      </c>
      <c r="W163" s="2"/>
      <c r="X163" s="2"/>
      <c r="Y163" s="2"/>
      <c r="Z163" s="2"/>
      <c r="AB163" s="2"/>
      <c r="AC163" s="2"/>
      <c r="AD163" s="2"/>
      <c r="AE163" s="2"/>
      <c r="AG163" s="2"/>
      <c r="AH163" s="2"/>
      <c r="AI163" s="2"/>
      <c r="AJ163" s="2"/>
      <c r="AL163" s="2"/>
      <c r="AM163" s="2"/>
      <c r="AN163" s="2"/>
      <c r="AO163" s="2"/>
      <c r="AQ163" s="76">
        <f t="shared" si="44"/>
        <v>8.3333333333333321</v>
      </c>
      <c r="AR163" s="76">
        <f>$AR$15*AQ163%</f>
        <v>139.91666666666663</v>
      </c>
      <c r="AS163" s="2"/>
      <c r="AT163" s="2"/>
    </row>
    <row r="164" spans="2:46" ht="15" hidden="1" x14ac:dyDescent="0.25">
      <c r="B164" s="186">
        <v>50</v>
      </c>
      <c r="C164" s="189">
        <v>38</v>
      </c>
      <c r="D164" s="67" t="s">
        <v>117</v>
      </c>
      <c r="E164" s="67" t="s">
        <v>131</v>
      </c>
      <c r="F164" s="80">
        <f>55.79-K164</f>
        <v>13.899999999999999</v>
      </c>
      <c r="G164" s="67">
        <v>0</v>
      </c>
      <c r="H164" s="67">
        <v>0</v>
      </c>
      <c r="I164" s="72">
        <v>90.63</v>
      </c>
      <c r="J164" s="165">
        <f>SUM(F164:I166)</f>
        <v>233.73834019849753</v>
      </c>
      <c r="K164" s="82">
        <f>41.89</f>
        <v>41.89</v>
      </c>
      <c r="L164" s="72">
        <v>27.77</v>
      </c>
      <c r="M164" s="165">
        <f t="shared" ref="M164" si="49">SUM(K164:L166)</f>
        <v>69.66</v>
      </c>
      <c r="N164" s="165"/>
      <c r="O164" s="195">
        <v>2</v>
      </c>
      <c r="P164" s="198"/>
      <c r="R164">
        <f t="shared" si="40"/>
        <v>13.899999999999999</v>
      </c>
      <c r="T164" s="1">
        <f t="shared" si="42"/>
        <v>0</v>
      </c>
      <c r="U164" s="71">
        <f t="shared" si="43"/>
        <v>0</v>
      </c>
      <c r="W164" s="2"/>
      <c r="X164" s="2"/>
      <c r="Y164" s="2"/>
      <c r="Z164" s="2"/>
      <c r="AB164" s="2"/>
      <c r="AC164" s="2"/>
      <c r="AD164" s="2"/>
      <c r="AE164" s="2"/>
      <c r="AG164" s="2"/>
      <c r="AH164" s="2"/>
      <c r="AI164" s="2"/>
      <c r="AJ164" s="2"/>
      <c r="AL164" s="2"/>
      <c r="AM164" s="2"/>
      <c r="AN164" s="2"/>
      <c r="AO164" s="2"/>
      <c r="AQ164" s="76"/>
      <c r="AR164" s="2"/>
      <c r="AS164" s="2"/>
      <c r="AT164" s="2"/>
    </row>
    <row r="165" spans="2:46" ht="15" hidden="1" x14ac:dyDescent="0.25">
      <c r="B165" s="187"/>
      <c r="C165" s="190"/>
      <c r="D165" s="67"/>
      <c r="E165" s="67" t="s">
        <v>132</v>
      </c>
      <c r="F165" s="67">
        <v>57.31</v>
      </c>
      <c r="G165" s="67">
        <v>0</v>
      </c>
      <c r="H165" s="67">
        <v>3.05</v>
      </c>
      <c r="I165" s="72">
        <f t="shared" si="41"/>
        <v>0</v>
      </c>
      <c r="J165" s="166"/>
      <c r="K165" s="83">
        <v>0</v>
      </c>
      <c r="L165" s="83">
        <v>0</v>
      </c>
      <c r="M165" s="166"/>
      <c r="N165" s="196"/>
      <c r="O165" s="196"/>
      <c r="P165" s="199"/>
      <c r="R165">
        <f t="shared" si="40"/>
        <v>60.36</v>
      </c>
      <c r="T165" s="1">
        <f t="shared" si="42"/>
        <v>0</v>
      </c>
      <c r="U165" s="71">
        <f t="shared" si="43"/>
        <v>0</v>
      </c>
      <c r="W165" s="2"/>
      <c r="X165" s="2"/>
      <c r="Y165" s="2"/>
      <c r="Z165" s="2"/>
      <c r="AB165" s="2"/>
      <c r="AC165" s="2"/>
      <c r="AD165" s="2"/>
      <c r="AE165" s="2"/>
      <c r="AG165" s="2"/>
      <c r="AH165" s="2"/>
      <c r="AI165" s="2"/>
      <c r="AJ165" s="2"/>
      <c r="AL165" s="2"/>
      <c r="AM165" s="2"/>
      <c r="AN165" s="2"/>
      <c r="AO165" s="2"/>
      <c r="AQ165" s="76"/>
      <c r="AR165" s="2"/>
      <c r="AS165" s="2"/>
      <c r="AT165" s="2"/>
    </row>
    <row r="166" spans="2:46" ht="15" hidden="1" x14ac:dyDescent="0.25">
      <c r="B166" s="188"/>
      <c r="C166" s="191"/>
      <c r="D166" s="67"/>
      <c r="E166" s="67" t="s">
        <v>133</v>
      </c>
      <c r="F166" s="67">
        <v>56.66</v>
      </c>
      <c r="G166" s="67">
        <v>4.5599999999999996</v>
      </c>
      <c r="H166" s="67">
        <v>0</v>
      </c>
      <c r="I166" s="72">
        <f t="shared" si="41"/>
        <v>7.6283401984975114</v>
      </c>
      <c r="J166" s="167"/>
      <c r="K166" s="83">
        <v>0</v>
      </c>
      <c r="L166" s="83">
        <v>0</v>
      </c>
      <c r="M166" s="167"/>
      <c r="N166" s="197"/>
      <c r="O166" s="197"/>
      <c r="P166" s="200"/>
      <c r="R166">
        <f t="shared" si="40"/>
        <v>61.22</v>
      </c>
      <c r="S166" s="66">
        <f>R164+R165+R166</f>
        <v>135.47999999999999</v>
      </c>
      <c r="T166" s="1">
        <f t="shared" si="42"/>
        <v>1.6951867107772249</v>
      </c>
      <c r="U166" s="71">
        <f t="shared" si="43"/>
        <v>7.6283401984975114</v>
      </c>
      <c r="W166" s="2"/>
      <c r="X166" s="2"/>
      <c r="Y166" s="2"/>
      <c r="Z166" s="2"/>
      <c r="AB166" s="2"/>
      <c r="AC166" s="2"/>
      <c r="AD166" s="2"/>
      <c r="AE166" s="2"/>
      <c r="AG166" s="2"/>
      <c r="AH166" s="2"/>
      <c r="AI166" s="2"/>
      <c r="AJ166" s="2"/>
      <c r="AL166" s="2"/>
      <c r="AM166" s="2"/>
      <c r="AN166" s="2"/>
      <c r="AO166" s="2"/>
      <c r="AQ166" s="76">
        <f t="shared" si="44"/>
        <v>8.3333333333333321</v>
      </c>
      <c r="AR166" s="76">
        <f>$AR$15*AQ166%</f>
        <v>139.91666666666663</v>
      </c>
      <c r="AS166" s="2"/>
      <c r="AT166" s="2"/>
    </row>
    <row r="167" spans="2:46" ht="15" hidden="1" x14ac:dyDescent="0.25">
      <c r="B167" s="186">
        <v>51</v>
      </c>
      <c r="C167" s="189">
        <v>39</v>
      </c>
      <c r="D167" s="67" t="s">
        <v>117</v>
      </c>
      <c r="E167" s="67" t="s">
        <v>131</v>
      </c>
      <c r="F167" s="80">
        <f>55.79-K167</f>
        <v>13.899999999999999</v>
      </c>
      <c r="G167" s="67">
        <v>0</v>
      </c>
      <c r="H167" s="67">
        <v>0</v>
      </c>
      <c r="I167" s="72">
        <v>90.63</v>
      </c>
      <c r="J167" s="165">
        <f>SUM(F167:I169)</f>
        <v>233.73834019849753</v>
      </c>
      <c r="K167" s="82">
        <f>41.89</f>
        <v>41.89</v>
      </c>
      <c r="L167" s="72">
        <v>27.77</v>
      </c>
      <c r="M167" s="165">
        <f t="shared" ref="M167" si="50">SUM(K167:L169)</f>
        <v>69.66</v>
      </c>
      <c r="N167" s="165"/>
      <c r="O167" s="195">
        <v>2</v>
      </c>
      <c r="P167" s="198"/>
      <c r="R167">
        <f t="shared" si="40"/>
        <v>13.899999999999999</v>
      </c>
      <c r="T167" s="1">
        <f t="shared" si="42"/>
        <v>0</v>
      </c>
      <c r="U167" s="71">
        <f t="shared" si="43"/>
        <v>0</v>
      </c>
      <c r="W167" s="2"/>
      <c r="X167" s="2"/>
      <c r="Y167" s="2"/>
      <c r="Z167" s="2"/>
      <c r="AB167" s="2"/>
      <c r="AC167" s="2"/>
      <c r="AD167" s="2"/>
      <c r="AE167" s="2"/>
      <c r="AG167" s="2"/>
      <c r="AH167" s="2"/>
      <c r="AI167" s="2"/>
      <c r="AJ167" s="2"/>
      <c r="AL167" s="2"/>
      <c r="AM167" s="2"/>
      <c r="AN167" s="2"/>
      <c r="AO167" s="2"/>
      <c r="AQ167" s="76"/>
      <c r="AR167" s="2"/>
      <c r="AS167" s="2"/>
      <c r="AT167" s="2"/>
    </row>
    <row r="168" spans="2:46" ht="15" hidden="1" x14ac:dyDescent="0.25">
      <c r="B168" s="187"/>
      <c r="C168" s="190"/>
      <c r="D168" s="67"/>
      <c r="E168" s="67" t="s">
        <v>132</v>
      </c>
      <c r="F168" s="67">
        <v>57.31</v>
      </c>
      <c r="G168" s="67">
        <v>0</v>
      </c>
      <c r="H168" s="67">
        <v>3.05</v>
      </c>
      <c r="I168" s="72">
        <f t="shared" si="41"/>
        <v>0</v>
      </c>
      <c r="J168" s="166"/>
      <c r="K168" s="83">
        <v>0</v>
      </c>
      <c r="L168" s="83">
        <v>0</v>
      </c>
      <c r="M168" s="166"/>
      <c r="N168" s="196"/>
      <c r="O168" s="196"/>
      <c r="P168" s="199"/>
      <c r="R168">
        <f t="shared" si="40"/>
        <v>60.36</v>
      </c>
      <c r="T168" s="1">
        <f t="shared" si="42"/>
        <v>0</v>
      </c>
      <c r="U168" s="71">
        <f t="shared" si="43"/>
        <v>0</v>
      </c>
      <c r="W168" s="2"/>
      <c r="X168" s="2"/>
      <c r="Y168" s="2"/>
      <c r="Z168" s="2"/>
      <c r="AB168" s="2"/>
      <c r="AC168" s="2"/>
      <c r="AD168" s="2"/>
      <c r="AE168" s="2"/>
      <c r="AG168" s="2"/>
      <c r="AH168" s="2"/>
      <c r="AI168" s="2"/>
      <c r="AJ168" s="2"/>
      <c r="AL168" s="2"/>
      <c r="AM168" s="2"/>
      <c r="AN168" s="2"/>
      <c r="AO168" s="2"/>
      <c r="AQ168" s="76"/>
      <c r="AR168" s="2"/>
      <c r="AS168" s="2"/>
      <c r="AT168" s="2"/>
    </row>
    <row r="169" spans="2:46" ht="15" hidden="1" x14ac:dyDescent="0.25">
      <c r="B169" s="188"/>
      <c r="C169" s="191"/>
      <c r="D169" s="67"/>
      <c r="E169" s="67" t="s">
        <v>133</v>
      </c>
      <c r="F169" s="67">
        <v>56.66</v>
      </c>
      <c r="G169" s="67">
        <v>4.5599999999999996</v>
      </c>
      <c r="H169" s="67">
        <v>0</v>
      </c>
      <c r="I169" s="72">
        <f t="shared" si="41"/>
        <v>7.6283401984975114</v>
      </c>
      <c r="J169" s="167"/>
      <c r="K169" s="83">
        <v>0</v>
      </c>
      <c r="L169" s="83">
        <v>0</v>
      </c>
      <c r="M169" s="167"/>
      <c r="N169" s="197"/>
      <c r="O169" s="197"/>
      <c r="P169" s="200"/>
      <c r="R169">
        <f t="shared" si="40"/>
        <v>61.22</v>
      </c>
      <c r="S169" s="66">
        <f>R167+R168+R169</f>
        <v>135.47999999999999</v>
      </c>
      <c r="T169" s="1">
        <f t="shared" si="42"/>
        <v>1.6951867107772249</v>
      </c>
      <c r="U169" s="71">
        <f t="shared" si="43"/>
        <v>7.6283401984975114</v>
      </c>
      <c r="W169" s="2"/>
      <c r="X169" s="2"/>
      <c r="Y169" s="2"/>
      <c r="Z169" s="2"/>
      <c r="AB169" s="2"/>
      <c r="AC169" s="2"/>
      <c r="AD169" s="2"/>
      <c r="AE169" s="2"/>
      <c r="AG169" s="2"/>
      <c r="AH169" s="2"/>
      <c r="AI169" s="2"/>
      <c r="AJ169" s="2"/>
      <c r="AL169" s="2"/>
      <c r="AM169" s="2"/>
      <c r="AN169" s="2"/>
      <c r="AO169" s="2"/>
      <c r="AQ169" s="76">
        <f t="shared" si="44"/>
        <v>8.3333333333333321</v>
      </c>
      <c r="AR169" s="76">
        <f>$AR$15*AQ169%</f>
        <v>139.91666666666663</v>
      </c>
      <c r="AS169" s="2"/>
      <c r="AT169" s="2"/>
    </row>
    <row r="170" spans="2:46" ht="15" hidden="1" x14ac:dyDescent="0.25">
      <c r="B170" s="186">
        <v>52</v>
      </c>
      <c r="C170" s="189">
        <v>40</v>
      </c>
      <c r="D170" s="67" t="s">
        <v>117</v>
      </c>
      <c r="E170" s="67" t="s">
        <v>131</v>
      </c>
      <c r="F170" s="80">
        <f>55.79-K170</f>
        <v>13.899999999999999</v>
      </c>
      <c r="G170" s="67">
        <v>0</v>
      </c>
      <c r="H170" s="67">
        <v>0</v>
      </c>
      <c r="I170" s="72">
        <v>90.63</v>
      </c>
      <c r="J170" s="165">
        <f>SUM(F170:I172)</f>
        <v>233.73834019849753</v>
      </c>
      <c r="K170" s="82">
        <f>41.89</f>
        <v>41.89</v>
      </c>
      <c r="L170" s="72">
        <v>27.77</v>
      </c>
      <c r="M170" s="165">
        <f t="shared" ref="M170" si="51">SUM(K170:L172)</f>
        <v>69.66</v>
      </c>
      <c r="N170" s="165"/>
      <c r="O170" s="195">
        <v>2</v>
      </c>
      <c r="P170" s="198"/>
      <c r="R170">
        <f t="shared" si="40"/>
        <v>13.899999999999999</v>
      </c>
      <c r="T170" s="1">
        <f t="shared" si="42"/>
        <v>0</v>
      </c>
      <c r="U170" s="71">
        <f t="shared" si="43"/>
        <v>0</v>
      </c>
      <c r="W170" s="2"/>
      <c r="X170" s="2"/>
      <c r="Y170" s="2"/>
      <c r="Z170" s="2"/>
      <c r="AB170" s="2"/>
      <c r="AC170" s="2"/>
      <c r="AD170" s="2"/>
      <c r="AE170" s="2"/>
      <c r="AG170" s="2"/>
      <c r="AH170" s="2"/>
      <c r="AI170" s="2"/>
      <c r="AJ170" s="2"/>
      <c r="AL170" s="2"/>
      <c r="AM170" s="2"/>
      <c r="AN170" s="2"/>
      <c r="AO170" s="2"/>
      <c r="AQ170" s="76"/>
      <c r="AR170" s="2"/>
      <c r="AS170" s="2"/>
      <c r="AT170" s="2"/>
    </row>
    <row r="171" spans="2:46" ht="15" hidden="1" x14ac:dyDescent="0.25">
      <c r="B171" s="187"/>
      <c r="C171" s="190"/>
      <c r="D171" s="67"/>
      <c r="E171" s="67" t="s">
        <v>132</v>
      </c>
      <c r="F171" s="67">
        <v>57.31</v>
      </c>
      <c r="G171" s="67">
        <v>0</v>
      </c>
      <c r="H171" s="67">
        <v>3.05</v>
      </c>
      <c r="I171" s="72">
        <f t="shared" si="41"/>
        <v>0</v>
      </c>
      <c r="J171" s="166"/>
      <c r="K171" s="83">
        <v>0</v>
      </c>
      <c r="L171" s="83">
        <v>0</v>
      </c>
      <c r="M171" s="166"/>
      <c r="N171" s="196"/>
      <c r="O171" s="196"/>
      <c r="P171" s="199"/>
      <c r="R171">
        <f t="shared" si="40"/>
        <v>60.36</v>
      </c>
      <c r="T171" s="1">
        <f t="shared" si="42"/>
        <v>0</v>
      </c>
      <c r="U171" s="71">
        <f t="shared" si="43"/>
        <v>0</v>
      </c>
      <c r="W171" s="2"/>
      <c r="X171" s="2"/>
      <c r="Y171" s="2"/>
      <c r="Z171" s="2"/>
      <c r="AB171" s="2"/>
      <c r="AC171" s="2"/>
      <c r="AD171" s="2"/>
      <c r="AE171" s="2"/>
      <c r="AG171" s="2"/>
      <c r="AH171" s="2"/>
      <c r="AI171" s="2"/>
      <c r="AJ171" s="2"/>
      <c r="AL171" s="2"/>
      <c r="AM171" s="2"/>
      <c r="AN171" s="2"/>
      <c r="AO171" s="2"/>
      <c r="AQ171" s="76"/>
      <c r="AR171" s="2"/>
      <c r="AS171" s="2"/>
      <c r="AT171" s="2"/>
    </row>
    <row r="172" spans="2:46" ht="15" hidden="1" x14ac:dyDescent="0.25">
      <c r="B172" s="188"/>
      <c r="C172" s="191"/>
      <c r="D172" s="67"/>
      <c r="E172" s="67" t="s">
        <v>133</v>
      </c>
      <c r="F172" s="67">
        <v>56.66</v>
      </c>
      <c r="G172" s="67">
        <v>4.5599999999999996</v>
      </c>
      <c r="H172" s="67">
        <v>0</v>
      </c>
      <c r="I172" s="72">
        <f t="shared" si="41"/>
        <v>7.6283401984975114</v>
      </c>
      <c r="J172" s="167"/>
      <c r="K172" s="83">
        <v>0</v>
      </c>
      <c r="L172" s="83">
        <v>0</v>
      </c>
      <c r="M172" s="167"/>
      <c r="N172" s="197"/>
      <c r="O172" s="197"/>
      <c r="P172" s="200"/>
      <c r="R172">
        <f t="shared" si="40"/>
        <v>61.22</v>
      </c>
      <c r="S172" s="66">
        <f>R170+R171+R172</f>
        <v>135.47999999999999</v>
      </c>
      <c r="T172" s="1">
        <f t="shared" si="42"/>
        <v>1.6951867107772249</v>
      </c>
      <c r="U172" s="71">
        <f t="shared" si="43"/>
        <v>7.6283401984975114</v>
      </c>
      <c r="W172" s="2"/>
      <c r="X172" s="2"/>
      <c r="Y172" s="2"/>
      <c r="Z172" s="2"/>
      <c r="AB172" s="2"/>
      <c r="AC172" s="2"/>
      <c r="AD172" s="2"/>
      <c r="AE172" s="2"/>
      <c r="AG172" s="2"/>
      <c r="AH172" s="2"/>
      <c r="AI172" s="2"/>
      <c r="AJ172" s="2"/>
      <c r="AL172" s="2"/>
      <c r="AM172" s="2"/>
      <c r="AN172" s="2"/>
      <c r="AO172" s="2"/>
      <c r="AQ172" s="76">
        <f t="shared" si="44"/>
        <v>8.3333333333333321</v>
      </c>
      <c r="AR172" s="76">
        <f>$AR$15*AQ172%</f>
        <v>139.91666666666663</v>
      </c>
      <c r="AS172" s="2"/>
      <c r="AT172" s="2"/>
    </row>
    <row r="173" spans="2:46" ht="15" hidden="1" x14ac:dyDescent="0.25">
      <c r="B173" s="186">
        <v>53</v>
      </c>
      <c r="C173" s="189">
        <v>41</v>
      </c>
      <c r="D173" s="67" t="s">
        <v>117</v>
      </c>
      <c r="E173" s="67" t="s">
        <v>131</v>
      </c>
      <c r="F173" s="80">
        <f>55.79-K173</f>
        <v>13.899999999999999</v>
      </c>
      <c r="G173" s="67">
        <v>0</v>
      </c>
      <c r="H173" s="67">
        <v>0</v>
      </c>
      <c r="I173" s="72">
        <v>90.63</v>
      </c>
      <c r="J173" s="165">
        <f>SUM(F173:I175)</f>
        <v>233.73834019849753</v>
      </c>
      <c r="K173" s="82">
        <f>41.89</f>
        <v>41.89</v>
      </c>
      <c r="L173" s="72">
        <v>27.77</v>
      </c>
      <c r="M173" s="165">
        <f t="shared" ref="M173" si="52">SUM(K173:L175)</f>
        <v>69.66</v>
      </c>
      <c r="N173" s="165"/>
      <c r="O173" s="195">
        <v>2</v>
      </c>
      <c r="P173" s="198"/>
      <c r="R173">
        <f t="shared" si="40"/>
        <v>13.899999999999999</v>
      </c>
      <c r="T173" s="1">
        <f t="shared" si="42"/>
        <v>0</v>
      </c>
      <c r="U173" s="71">
        <f t="shared" si="43"/>
        <v>0</v>
      </c>
      <c r="W173" s="2"/>
      <c r="X173" s="2"/>
      <c r="Y173" s="2"/>
      <c r="Z173" s="2"/>
      <c r="AB173" s="2"/>
      <c r="AC173" s="2"/>
      <c r="AD173" s="2"/>
      <c r="AE173" s="2"/>
      <c r="AG173" s="2"/>
      <c r="AH173" s="2"/>
      <c r="AI173" s="2"/>
      <c r="AJ173" s="2"/>
      <c r="AL173" s="2"/>
      <c r="AM173" s="2"/>
      <c r="AN173" s="2"/>
      <c r="AO173" s="2"/>
      <c r="AQ173" s="76"/>
      <c r="AR173" s="2"/>
      <c r="AS173" s="2"/>
      <c r="AT173" s="2"/>
    </row>
    <row r="174" spans="2:46" ht="15" hidden="1" x14ac:dyDescent="0.25">
      <c r="B174" s="187"/>
      <c r="C174" s="190"/>
      <c r="D174" s="67"/>
      <c r="E174" s="67" t="s">
        <v>132</v>
      </c>
      <c r="F174" s="67">
        <v>57.31</v>
      </c>
      <c r="G174" s="67">
        <v>0</v>
      </c>
      <c r="H174" s="67">
        <v>3.05</v>
      </c>
      <c r="I174" s="72">
        <f t="shared" si="41"/>
        <v>0</v>
      </c>
      <c r="J174" s="166"/>
      <c r="K174" s="83">
        <v>0</v>
      </c>
      <c r="L174" s="83">
        <v>0</v>
      </c>
      <c r="M174" s="166"/>
      <c r="N174" s="196"/>
      <c r="O174" s="196"/>
      <c r="P174" s="199"/>
      <c r="R174">
        <f t="shared" si="40"/>
        <v>60.36</v>
      </c>
      <c r="T174" s="1">
        <f t="shared" si="42"/>
        <v>0</v>
      </c>
      <c r="U174" s="71">
        <f t="shared" si="43"/>
        <v>0</v>
      </c>
      <c r="W174" s="2"/>
      <c r="X174" s="2"/>
      <c r="Y174" s="2"/>
      <c r="Z174" s="2"/>
      <c r="AB174" s="2"/>
      <c r="AC174" s="2"/>
      <c r="AD174" s="2"/>
      <c r="AE174" s="2"/>
      <c r="AG174" s="2"/>
      <c r="AH174" s="2"/>
      <c r="AI174" s="2"/>
      <c r="AJ174" s="2"/>
      <c r="AL174" s="2"/>
      <c r="AM174" s="2"/>
      <c r="AN174" s="2"/>
      <c r="AO174" s="2"/>
      <c r="AQ174" s="76"/>
      <c r="AR174" s="2"/>
      <c r="AS174" s="2"/>
      <c r="AT174" s="2"/>
    </row>
    <row r="175" spans="2:46" ht="15" hidden="1" x14ac:dyDescent="0.25">
      <c r="B175" s="188"/>
      <c r="C175" s="191"/>
      <c r="D175" s="67"/>
      <c r="E175" s="67" t="s">
        <v>133</v>
      </c>
      <c r="F175" s="67">
        <v>56.66</v>
      </c>
      <c r="G175" s="67">
        <v>4.5599999999999996</v>
      </c>
      <c r="H175" s="67">
        <v>0</v>
      </c>
      <c r="I175" s="72">
        <f t="shared" si="41"/>
        <v>7.6283401984975114</v>
      </c>
      <c r="J175" s="167"/>
      <c r="K175" s="83">
        <v>0</v>
      </c>
      <c r="L175" s="83">
        <v>0</v>
      </c>
      <c r="M175" s="167"/>
      <c r="N175" s="197"/>
      <c r="O175" s="197"/>
      <c r="P175" s="200"/>
      <c r="R175">
        <f t="shared" si="40"/>
        <v>61.22</v>
      </c>
      <c r="S175" s="66">
        <f>R173+R174+R175</f>
        <v>135.47999999999999</v>
      </c>
      <c r="T175" s="1">
        <f t="shared" si="42"/>
        <v>1.6951867107772249</v>
      </c>
      <c r="U175" s="71">
        <f t="shared" si="43"/>
        <v>7.6283401984975114</v>
      </c>
      <c r="W175" s="2"/>
      <c r="X175" s="2"/>
      <c r="Y175" s="2"/>
      <c r="Z175" s="2"/>
      <c r="AB175" s="2"/>
      <c r="AC175" s="2"/>
      <c r="AD175" s="2"/>
      <c r="AE175" s="2"/>
      <c r="AG175" s="2"/>
      <c r="AH175" s="2"/>
      <c r="AI175" s="2"/>
      <c r="AJ175" s="2"/>
      <c r="AL175" s="2"/>
      <c r="AM175" s="2"/>
      <c r="AN175" s="2"/>
      <c r="AO175" s="2"/>
      <c r="AQ175" s="76">
        <f t="shared" si="44"/>
        <v>8.3333333333333321</v>
      </c>
      <c r="AR175" s="76">
        <f>$AR$15*AQ175%</f>
        <v>139.91666666666663</v>
      </c>
      <c r="AS175" s="2"/>
      <c r="AT175" s="2"/>
    </row>
    <row r="176" spans="2:46" ht="15" hidden="1" x14ac:dyDescent="0.25">
      <c r="B176" s="186">
        <v>54</v>
      </c>
      <c r="C176" s="189">
        <v>42</v>
      </c>
      <c r="D176" s="67" t="s">
        <v>117</v>
      </c>
      <c r="E176" s="67" t="s">
        <v>131</v>
      </c>
      <c r="F176" s="80">
        <f>55.79-K176</f>
        <v>13.899999999999999</v>
      </c>
      <c r="G176" s="67">
        <v>0</v>
      </c>
      <c r="H176" s="67">
        <v>0</v>
      </c>
      <c r="I176" s="72">
        <v>90.63</v>
      </c>
      <c r="J176" s="165">
        <f>SUM(F176:I178)</f>
        <v>233.73834019849753</v>
      </c>
      <c r="K176" s="82">
        <f>41.89</f>
        <v>41.89</v>
      </c>
      <c r="L176" s="72">
        <v>27.77</v>
      </c>
      <c r="M176" s="165">
        <f t="shared" ref="M176" si="53">SUM(K176:L178)</f>
        <v>69.66</v>
      </c>
      <c r="N176" s="165"/>
      <c r="O176" s="195">
        <v>2</v>
      </c>
      <c r="P176" s="198"/>
      <c r="R176">
        <f t="shared" si="40"/>
        <v>13.899999999999999</v>
      </c>
      <c r="T176" s="1">
        <f t="shared" si="42"/>
        <v>0</v>
      </c>
      <c r="U176" s="71">
        <f t="shared" si="43"/>
        <v>0</v>
      </c>
      <c r="W176" s="2"/>
      <c r="X176" s="2"/>
      <c r="Y176" s="2"/>
      <c r="Z176" s="2"/>
      <c r="AB176" s="2"/>
      <c r="AC176" s="2"/>
      <c r="AD176" s="2"/>
      <c r="AE176" s="2"/>
      <c r="AG176" s="2"/>
      <c r="AH176" s="2"/>
      <c r="AI176" s="2"/>
      <c r="AJ176" s="2"/>
      <c r="AL176" s="2"/>
      <c r="AM176" s="2"/>
      <c r="AN176" s="2"/>
      <c r="AO176" s="2"/>
      <c r="AQ176" s="76"/>
      <c r="AR176" s="2"/>
      <c r="AS176" s="2"/>
      <c r="AT176" s="2"/>
    </row>
    <row r="177" spans="2:46" ht="15" hidden="1" x14ac:dyDescent="0.25">
      <c r="B177" s="187"/>
      <c r="C177" s="190"/>
      <c r="D177" s="67"/>
      <c r="E177" s="67" t="s">
        <v>132</v>
      </c>
      <c r="F177" s="67">
        <v>57.31</v>
      </c>
      <c r="G177" s="67">
        <v>0</v>
      </c>
      <c r="H177" s="67">
        <v>3.05</v>
      </c>
      <c r="I177" s="72">
        <f t="shared" si="41"/>
        <v>0</v>
      </c>
      <c r="J177" s="166"/>
      <c r="K177" s="83">
        <v>0</v>
      </c>
      <c r="L177" s="83">
        <v>0</v>
      </c>
      <c r="M177" s="166"/>
      <c r="N177" s="196"/>
      <c r="O177" s="196"/>
      <c r="P177" s="199"/>
      <c r="R177">
        <f t="shared" si="40"/>
        <v>60.36</v>
      </c>
      <c r="T177" s="1">
        <f t="shared" si="42"/>
        <v>0</v>
      </c>
      <c r="U177" s="71">
        <f t="shared" si="43"/>
        <v>0</v>
      </c>
      <c r="W177" s="2"/>
      <c r="X177" s="2"/>
      <c r="Y177" s="2"/>
      <c r="Z177" s="2"/>
      <c r="AB177" s="2"/>
      <c r="AC177" s="2"/>
      <c r="AD177" s="2"/>
      <c r="AE177" s="2"/>
      <c r="AG177" s="2"/>
      <c r="AH177" s="2"/>
      <c r="AI177" s="2"/>
      <c r="AJ177" s="2"/>
      <c r="AL177" s="2"/>
      <c r="AM177" s="2"/>
      <c r="AN177" s="2"/>
      <c r="AO177" s="2"/>
      <c r="AQ177" s="76"/>
      <c r="AR177" s="2"/>
      <c r="AS177" s="2"/>
      <c r="AT177" s="2"/>
    </row>
    <row r="178" spans="2:46" ht="15" hidden="1" x14ac:dyDescent="0.25">
      <c r="B178" s="188"/>
      <c r="C178" s="191"/>
      <c r="D178" s="67"/>
      <c r="E178" s="67" t="s">
        <v>133</v>
      </c>
      <c r="F178" s="67">
        <v>56.66</v>
      </c>
      <c r="G178" s="67">
        <v>4.5599999999999996</v>
      </c>
      <c r="H178" s="67">
        <v>0</v>
      </c>
      <c r="I178" s="72">
        <f t="shared" si="41"/>
        <v>7.6283401984975114</v>
      </c>
      <c r="J178" s="167"/>
      <c r="K178" s="83">
        <v>0</v>
      </c>
      <c r="L178" s="83">
        <v>0</v>
      </c>
      <c r="M178" s="167"/>
      <c r="N178" s="197"/>
      <c r="O178" s="197"/>
      <c r="P178" s="200"/>
      <c r="R178">
        <f t="shared" si="40"/>
        <v>61.22</v>
      </c>
      <c r="S178" s="66">
        <f>R176+R177+R178</f>
        <v>135.47999999999999</v>
      </c>
      <c r="T178" s="1">
        <f t="shared" si="42"/>
        <v>1.6951867107772249</v>
      </c>
      <c r="U178" s="71">
        <f t="shared" si="43"/>
        <v>7.6283401984975114</v>
      </c>
      <c r="W178" s="2"/>
      <c r="X178" s="2"/>
      <c r="Y178" s="2"/>
      <c r="Z178" s="2"/>
      <c r="AB178" s="2"/>
      <c r="AC178" s="2"/>
      <c r="AD178" s="2"/>
      <c r="AE178" s="2"/>
      <c r="AG178" s="2"/>
      <c r="AH178" s="2"/>
      <c r="AI178" s="2"/>
      <c r="AJ178" s="2"/>
      <c r="AL178" s="2"/>
      <c r="AM178" s="2"/>
      <c r="AN178" s="2"/>
      <c r="AO178" s="2"/>
      <c r="AQ178" s="76">
        <f t="shared" si="44"/>
        <v>8.3333333333333321</v>
      </c>
      <c r="AR178" s="76">
        <f>$AR$15*AQ178%</f>
        <v>139.91666666666663</v>
      </c>
      <c r="AS178" s="2"/>
      <c r="AT178" s="2"/>
    </row>
    <row r="179" spans="2:46" ht="36" customHeight="1" x14ac:dyDescent="0.25">
      <c r="B179" s="99"/>
      <c r="C179" s="100"/>
      <c r="D179" s="2"/>
      <c r="E179" s="2"/>
      <c r="F179" s="2"/>
      <c r="G179" s="2"/>
      <c r="H179" s="2"/>
      <c r="I179" s="2"/>
      <c r="J179" s="101">
        <f>SUM(J77:J176)</f>
        <v>7376.5556231950732</v>
      </c>
      <c r="K179" s="2"/>
      <c r="L179" s="2"/>
      <c r="M179" s="101">
        <f>SUM(M77:M176)</f>
        <v>835.91999999999973</v>
      </c>
      <c r="N179" s="101">
        <f>SUM(N77:N176)</f>
        <v>1319.8000000000002</v>
      </c>
      <c r="O179" s="2"/>
      <c r="P179" s="2"/>
    </row>
  </sheetData>
  <mergeCells count="380">
    <mergeCell ref="C26:C28"/>
    <mergeCell ref="C29:C31"/>
    <mergeCell ref="O15:P15"/>
    <mergeCell ref="B14:P14"/>
    <mergeCell ref="J17:J19"/>
    <mergeCell ref="J20:J22"/>
    <mergeCell ref="J23:J25"/>
    <mergeCell ref="P17:P19"/>
    <mergeCell ref="P20:P22"/>
    <mergeCell ref="P23:P25"/>
    <mergeCell ref="B17:B19"/>
    <mergeCell ref="B20:B22"/>
    <mergeCell ref="B23:B25"/>
    <mergeCell ref="C17:C19"/>
    <mergeCell ref="C20:C22"/>
    <mergeCell ref="C23:C25"/>
    <mergeCell ref="J68:J70"/>
    <mergeCell ref="J41:J43"/>
    <mergeCell ref="J44:J46"/>
    <mergeCell ref="J47:J49"/>
    <mergeCell ref="J50:J52"/>
    <mergeCell ref="J53:J55"/>
    <mergeCell ref="J26:J28"/>
    <mergeCell ref="J29:J31"/>
    <mergeCell ref="J32:J34"/>
    <mergeCell ref="J35:J37"/>
    <mergeCell ref="J38:J40"/>
    <mergeCell ref="J86:J88"/>
    <mergeCell ref="J89:J91"/>
    <mergeCell ref="J92:J94"/>
    <mergeCell ref="J95:J97"/>
    <mergeCell ref="J98:J100"/>
    <mergeCell ref="J71:J73"/>
    <mergeCell ref="J74:J76"/>
    <mergeCell ref="J77:J79"/>
    <mergeCell ref="J80:J82"/>
    <mergeCell ref="J83:J85"/>
    <mergeCell ref="J116:J118"/>
    <mergeCell ref="J119:J121"/>
    <mergeCell ref="J122:J124"/>
    <mergeCell ref="J125:J127"/>
    <mergeCell ref="J128:J130"/>
    <mergeCell ref="J101:J103"/>
    <mergeCell ref="J104:J106"/>
    <mergeCell ref="J107:J109"/>
    <mergeCell ref="J110:J112"/>
    <mergeCell ref="J113:J115"/>
    <mergeCell ref="J170:J172"/>
    <mergeCell ref="J173:J175"/>
    <mergeCell ref="J146:J148"/>
    <mergeCell ref="J149:J151"/>
    <mergeCell ref="J152:J154"/>
    <mergeCell ref="J155:J157"/>
    <mergeCell ref="J158:J160"/>
    <mergeCell ref="J131:J133"/>
    <mergeCell ref="J134:J136"/>
    <mergeCell ref="J137:J139"/>
    <mergeCell ref="J140:J142"/>
    <mergeCell ref="J143:J145"/>
    <mergeCell ref="N62:N64"/>
    <mergeCell ref="N65:N67"/>
    <mergeCell ref="N68:N70"/>
    <mergeCell ref="N71:N73"/>
    <mergeCell ref="N74:N76"/>
    <mergeCell ref="J176:J178"/>
    <mergeCell ref="N17:N19"/>
    <mergeCell ref="N20:N22"/>
    <mergeCell ref="N23:N25"/>
    <mergeCell ref="N26:N28"/>
    <mergeCell ref="N29:N31"/>
    <mergeCell ref="N32:N34"/>
    <mergeCell ref="N35:N37"/>
    <mergeCell ref="N38:N40"/>
    <mergeCell ref="N41:N43"/>
    <mergeCell ref="N44:N46"/>
    <mergeCell ref="N47:N49"/>
    <mergeCell ref="N50:N52"/>
    <mergeCell ref="N53:N55"/>
    <mergeCell ref="N56:N58"/>
    <mergeCell ref="N59:N61"/>
    <mergeCell ref="J161:J163"/>
    <mergeCell ref="J164:J166"/>
    <mergeCell ref="J167:J169"/>
    <mergeCell ref="N92:N94"/>
    <mergeCell ref="N95:N97"/>
    <mergeCell ref="N98:N100"/>
    <mergeCell ref="N101:N103"/>
    <mergeCell ref="N104:N106"/>
    <mergeCell ref="N77:N79"/>
    <mergeCell ref="N80:N82"/>
    <mergeCell ref="N83:N85"/>
    <mergeCell ref="N86:N88"/>
    <mergeCell ref="N89:N91"/>
    <mergeCell ref="N146:N148"/>
    <mergeCell ref="N149:N151"/>
    <mergeCell ref="N122:N124"/>
    <mergeCell ref="N125:N127"/>
    <mergeCell ref="N128:N130"/>
    <mergeCell ref="N131:N133"/>
    <mergeCell ref="N134:N136"/>
    <mergeCell ref="N107:N109"/>
    <mergeCell ref="N110:N112"/>
    <mergeCell ref="N113:N115"/>
    <mergeCell ref="N116:N118"/>
    <mergeCell ref="N119:N121"/>
    <mergeCell ref="N167:N169"/>
    <mergeCell ref="N170:N172"/>
    <mergeCell ref="N173:N175"/>
    <mergeCell ref="N176:N178"/>
    <mergeCell ref="O17:O19"/>
    <mergeCell ref="O20:O22"/>
    <mergeCell ref="O23:O25"/>
    <mergeCell ref="O26:O28"/>
    <mergeCell ref="O35:O37"/>
    <mergeCell ref="O44:O46"/>
    <mergeCell ref="O53:O55"/>
    <mergeCell ref="O62:O64"/>
    <mergeCell ref="O71:O73"/>
    <mergeCell ref="O80:O82"/>
    <mergeCell ref="O89:O91"/>
    <mergeCell ref="O98:O100"/>
    <mergeCell ref="N152:N154"/>
    <mergeCell ref="N155:N157"/>
    <mergeCell ref="N158:N160"/>
    <mergeCell ref="N161:N163"/>
    <mergeCell ref="N164:N166"/>
    <mergeCell ref="N137:N139"/>
    <mergeCell ref="N140:N142"/>
    <mergeCell ref="N143:N145"/>
    <mergeCell ref="O41:O43"/>
    <mergeCell ref="P41:P43"/>
    <mergeCell ref="P26:P28"/>
    <mergeCell ref="O29:O31"/>
    <mergeCell ref="P29:P31"/>
    <mergeCell ref="O32:O34"/>
    <mergeCell ref="P32:P34"/>
    <mergeCell ref="P53:P55"/>
    <mergeCell ref="O56:O58"/>
    <mergeCell ref="P56:P58"/>
    <mergeCell ref="P35:P37"/>
    <mergeCell ref="O38:O40"/>
    <mergeCell ref="P38:P40"/>
    <mergeCell ref="O59:O61"/>
    <mergeCell ref="P59:P61"/>
    <mergeCell ref="P44:P46"/>
    <mergeCell ref="O47:O49"/>
    <mergeCell ref="P47:P49"/>
    <mergeCell ref="O50:O52"/>
    <mergeCell ref="P50:P52"/>
    <mergeCell ref="P71:P73"/>
    <mergeCell ref="O74:O76"/>
    <mergeCell ref="P74:P76"/>
    <mergeCell ref="O107:O109"/>
    <mergeCell ref="P107:P109"/>
    <mergeCell ref="O77:O79"/>
    <mergeCell ref="P77:P79"/>
    <mergeCell ref="P62:P64"/>
    <mergeCell ref="O65:O67"/>
    <mergeCell ref="P65:P67"/>
    <mergeCell ref="O68:O70"/>
    <mergeCell ref="P68:P70"/>
    <mergeCell ref="P89:P91"/>
    <mergeCell ref="O92:O94"/>
    <mergeCell ref="P92:P94"/>
    <mergeCell ref="P98:P100"/>
    <mergeCell ref="O101:O103"/>
    <mergeCell ref="P101:P103"/>
    <mergeCell ref="O104:O106"/>
    <mergeCell ref="P104:P106"/>
    <mergeCell ref="O95:O97"/>
    <mergeCell ref="P95:P97"/>
    <mergeCell ref="P80:P82"/>
    <mergeCell ref="O83:O85"/>
    <mergeCell ref="P83:P85"/>
    <mergeCell ref="O86:O88"/>
    <mergeCell ref="P86:P88"/>
    <mergeCell ref="O116:O118"/>
    <mergeCell ref="P116:P118"/>
    <mergeCell ref="O119:O121"/>
    <mergeCell ref="P119:P121"/>
    <mergeCell ref="O122:O124"/>
    <mergeCell ref="P122:P124"/>
    <mergeCell ref="O110:O112"/>
    <mergeCell ref="P110:P112"/>
    <mergeCell ref="O113:O115"/>
    <mergeCell ref="P113:P115"/>
    <mergeCell ref="O134:O136"/>
    <mergeCell ref="P134:P136"/>
    <mergeCell ref="O137:O139"/>
    <mergeCell ref="P137:P139"/>
    <mergeCell ref="O140:O142"/>
    <mergeCell ref="P140:P142"/>
    <mergeCell ref="O125:O127"/>
    <mergeCell ref="P125:P127"/>
    <mergeCell ref="O128:O130"/>
    <mergeCell ref="P128:P130"/>
    <mergeCell ref="O131:O133"/>
    <mergeCell ref="P131:P133"/>
    <mergeCell ref="O152:O154"/>
    <mergeCell ref="P152:P154"/>
    <mergeCell ref="O155:O157"/>
    <mergeCell ref="P155:P157"/>
    <mergeCell ref="O158:O160"/>
    <mergeCell ref="P158:P160"/>
    <mergeCell ref="O143:O145"/>
    <mergeCell ref="P143:P145"/>
    <mergeCell ref="O146:O148"/>
    <mergeCell ref="P146:P148"/>
    <mergeCell ref="O149:O151"/>
    <mergeCell ref="P149:P151"/>
    <mergeCell ref="O170:O172"/>
    <mergeCell ref="P170:P172"/>
    <mergeCell ref="O173:O175"/>
    <mergeCell ref="P173:P175"/>
    <mergeCell ref="O176:O178"/>
    <mergeCell ref="P176:P178"/>
    <mergeCell ref="O161:O163"/>
    <mergeCell ref="P161:P163"/>
    <mergeCell ref="O164:O166"/>
    <mergeCell ref="P164:P166"/>
    <mergeCell ref="O167:O169"/>
    <mergeCell ref="P167:P169"/>
    <mergeCell ref="C68:C70"/>
    <mergeCell ref="C71:C73"/>
    <mergeCell ref="C74:C76"/>
    <mergeCell ref="C77:C79"/>
    <mergeCell ref="C80:C82"/>
    <mergeCell ref="C53:C55"/>
    <mergeCell ref="C56:C58"/>
    <mergeCell ref="C59:C61"/>
    <mergeCell ref="C62:C64"/>
    <mergeCell ref="C65:C67"/>
    <mergeCell ref="C98:C100"/>
    <mergeCell ref="C101:C103"/>
    <mergeCell ref="C104:C106"/>
    <mergeCell ref="C107:C109"/>
    <mergeCell ref="C110:C112"/>
    <mergeCell ref="C83:C85"/>
    <mergeCell ref="C86:C88"/>
    <mergeCell ref="C89:C91"/>
    <mergeCell ref="C92:C94"/>
    <mergeCell ref="C95:C97"/>
    <mergeCell ref="C152:C154"/>
    <mergeCell ref="C155:C157"/>
    <mergeCell ref="C128:C130"/>
    <mergeCell ref="C131:C133"/>
    <mergeCell ref="C134:C136"/>
    <mergeCell ref="C137:C139"/>
    <mergeCell ref="C140:C142"/>
    <mergeCell ref="C113:C115"/>
    <mergeCell ref="C116:C118"/>
    <mergeCell ref="C119:C121"/>
    <mergeCell ref="C122:C124"/>
    <mergeCell ref="C125:C127"/>
    <mergeCell ref="C173:C175"/>
    <mergeCell ref="C176:C178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116:B118"/>
    <mergeCell ref="C158:C160"/>
    <mergeCell ref="C161:C163"/>
    <mergeCell ref="C164:C166"/>
    <mergeCell ref="C167:C169"/>
    <mergeCell ref="C170:C172"/>
    <mergeCell ref="C143:C145"/>
    <mergeCell ref="C146:C148"/>
    <mergeCell ref="C149:C151"/>
    <mergeCell ref="B176:B178"/>
    <mergeCell ref="B149:B151"/>
    <mergeCell ref="B152:B154"/>
    <mergeCell ref="B155:B157"/>
    <mergeCell ref="B158:B160"/>
    <mergeCell ref="B161:B163"/>
    <mergeCell ref="B134:B136"/>
    <mergeCell ref="B137:B139"/>
    <mergeCell ref="B140:B142"/>
    <mergeCell ref="B143:B145"/>
    <mergeCell ref="B146:B148"/>
    <mergeCell ref="B164:B166"/>
    <mergeCell ref="B167:B169"/>
    <mergeCell ref="B170:B172"/>
    <mergeCell ref="B173:B175"/>
    <mergeCell ref="B71:B73"/>
    <mergeCell ref="B74:B76"/>
    <mergeCell ref="B56:B58"/>
    <mergeCell ref="B59:B61"/>
    <mergeCell ref="B62:B64"/>
    <mergeCell ref="B65:B67"/>
    <mergeCell ref="B68:B70"/>
    <mergeCell ref="B41:B43"/>
    <mergeCell ref="B44:B46"/>
    <mergeCell ref="B47:B49"/>
    <mergeCell ref="B119:B121"/>
    <mergeCell ref="B122:B124"/>
    <mergeCell ref="B125:B127"/>
    <mergeCell ref="B128:B130"/>
    <mergeCell ref="B131:B133"/>
    <mergeCell ref="B50:B52"/>
    <mergeCell ref="B53:B55"/>
    <mergeCell ref="M17:M19"/>
    <mergeCell ref="M20:M22"/>
    <mergeCell ref="M23:M25"/>
    <mergeCell ref="M26:M28"/>
    <mergeCell ref="M29:M31"/>
    <mergeCell ref="M32:M34"/>
    <mergeCell ref="M35:M37"/>
    <mergeCell ref="M38:M40"/>
    <mergeCell ref="M41:M43"/>
    <mergeCell ref="M44:M46"/>
    <mergeCell ref="M47:M49"/>
    <mergeCell ref="M50:M52"/>
    <mergeCell ref="M53:M55"/>
    <mergeCell ref="B26:B28"/>
    <mergeCell ref="B29:B31"/>
    <mergeCell ref="B32:B34"/>
    <mergeCell ref="B35:B37"/>
    <mergeCell ref="B38:B40"/>
    <mergeCell ref="C32:C34"/>
    <mergeCell ref="C35:C37"/>
    <mergeCell ref="C38:C40"/>
    <mergeCell ref="C41:C43"/>
    <mergeCell ref="M56:M58"/>
    <mergeCell ref="M59:M61"/>
    <mergeCell ref="M62:M64"/>
    <mergeCell ref="M65:M67"/>
    <mergeCell ref="C44:C46"/>
    <mergeCell ref="C47:C49"/>
    <mergeCell ref="C50:C52"/>
    <mergeCell ref="J56:J58"/>
    <mergeCell ref="J59:J61"/>
    <mergeCell ref="J62:J64"/>
    <mergeCell ref="J65:J67"/>
    <mergeCell ref="M68:M70"/>
    <mergeCell ref="M71:M73"/>
    <mergeCell ref="M74:M76"/>
    <mergeCell ref="M77:M79"/>
    <mergeCell ref="M80:M82"/>
    <mergeCell ref="M83:M85"/>
    <mergeCell ref="M86:M88"/>
    <mergeCell ref="M89:M91"/>
    <mergeCell ref="M92:M94"/>
    <mergeCell ref="M95:M97"/>
    <mergeCell ref="M98:M100"/>
    <mergeCell ref="M101:M103"/>
    <mergeCell ref="M104:M106"/>
    <mergeCell ref="M107:M109"/>
    <mergeCell ref="M110:M112"/>
    <mergeCell ref="M113:M115"/>
    <mergeCell ref="M116:M118"/>
    <mergeCell ref="M119:M121"/>
    <mergeCell ref="M122:M124"/>
    <mergeCell ref="M125:M127"/>
    <mergeCell ref="M128:M130"/>
    <mergeCell ref="M131:M133"/>
    <mergeCell ref="M134:M136"/>
    <mergeCell ref="M164:M166"/>
    <mergeCell ref="M167:M169"/>
    <mergeCell ref="M170:M172"/>
    <mergeCell ref="M173:M175"/>
    <mergeCell ref="M176:M178"/>
    <mergeCell ref="M137:M139"/>
    <mergeCell ref="M140:M142"/>
    <mergeCell ref="M143:M145"/>
    <mergeCell ref="M146:M148"/>
    <mergeCell ref="M149:M151"/>
    <mergeCell ref="M152:M154"/>
    <mergeCell ref="M155:M157"/>
    <mergeCell ref="M158:M160"/>
    <mergeCell ref="M161:M163"/>
  </mergeCells>
  <phoneticPr fontId="4" type="noConversion"/>
  <pageMargins left="0.7" right="0.7" top="0.75" bottom="0.75" header="0.3" footer="0.3"/>
  <pageSetup paperSize="9" scale="42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0"/>
  <sheetViews>
    <sheetView tabSelected="1" view="pageBreakPreview" topLeftCell="C120" zoomScale="60" zoomScaleNormal="100" workbookViewId="0">
      <selection activeCell="AY137" sqref="AY137"/>
    </sheetView>
  </sheetViews>
  <sheetFormatPr defaultRowHeight="15.75" x14ac:dyDescent="0.25"/>
  <cols>
    <col min="1" max="1" width="9.140625" customWidth="1"/>
    <col min="2" max="2" width="8.140625" style="74" customWidth="1"/>
    <col min="3" max="3" width="9.42578125" style="78" customWidth="1"/>
    <col min="4" max="4" width="11.7109375" bestFit="1" customWidth="1"/>
    <col min="5" max="5" width="11.7109375" customWidth="1"/>
    <col min="6" max="6" width="16.7109375" customWidth="1"/>
    <col min="7" max="7" width="14" customWidth="1"/>
    <col min="8" max="8" width="13.85546875" customWidth="1"/>
    <col min="9" max="9" width="15.5703125" customWidth="1"/>
    <col min="10" max="11" width="15.140625" customWidth="1"/>
    <col min="12" max="12" width="15.5703125" customWidth="1"/>
    <col min="13" max="13" width="15.140625" customWidth="1"/>
    <col min="14" max="14" width="11.42578125" customWidth="1"/>
    <col min="15" max="15" width="11" customWidth="1"/>
    <col min="16" max="16" width="10.5703125" customWidth="1"/>
    <col min="17" max="17" width="19.42578125" customWidth="1"/>
    <col min="18" max="18" width="19.42578125" hidden="1" customWidth="1"/>
    <col min="19" max="19" width="11.42578125" style="66" hidden="1" customWidth="1"/>
    <col min="20" max="20" width="11.42578125" hidden="1" customWidth="1"/>
    <col min="21" max="21" width="18.5703125" hidden="1" customWidth="1"/>
    <col min="22" max="22" width="9.140625" hidden="1" customWidth="1"/>
    <col min="23" max="23" width="16.42578125" hidden="1" customWidth="1"/>
    <col min="24" max="24" width="15.140625" hidden="1" customWidth="1"/>
    <col min="25" max="25" width="11.140625" hidden="1" customWidth="1"/>
    <col min="26" max="27" width="9.140625" hidden="1" customWidth="1"/>
    <col min="28" max="28" width="17.5703125" hidden="1" customWidth="1"/>
    <col min="29" max="29" width="12.28515625" hidden="1" customWidth="1"/>
    <col min="30" max="30" width="11" hidden="1" customWidth="1"/>
    <col min="31" max="32" width="9.140625" hidden="1" customWidth="1"/>
    <col min="33" max="33" width="14.28515625" hidden="1" customWidth="1"/>
    <col min="34" max="34" width="12.5703125" hidden="1" customWidth="1"/>
    <col min="35" max="35" width="11.28515625" hidden="1" customWidth="1"/>
    <col min="36" max="37" width="9.140625" hidden="1" customWidth="1"/>
    <col min="38" max="38" width="13.5703125" hidden="1" customWidth="1"/>
    <col min="39" max="39" width="12.140625" hidden="1" customWidth="1"/>
    <col min="40" max="40" width="14.7109375" hidden="1" customWidth="1"/>
    <col min="41" max="42" width="9.140625" hidden="1" customWidth="1"/>
    <col min="43" max="43" width="12.140625" hidden="1" customWidth="1"/>
    <col min="44" max="44" width="8.85546875" hidden="1" customWidth="1"/>
    <col min="45" max="45" width="11.140625" hidden="1" customWidth="1"/>
    <col min="46" max="46" width="0" hidden="1" customWidth="1"/>
  </cols>
  <sheetData>
    <row r="1" spans="1:46" x14ac:dyDescent="0.25">
      <c r="A1" s="60"/>
      <c r="B1" s="85"/>
      <c r="C1" s="86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46" x14ac:dyDescent="0.25">
      <c r="A2" s="60"/>
      <c r="B2" s="85"/>
      <c r="C2" s="86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46" x14ac:dyDescent="0.25">
      <c r="A3" s="60"/>
      <c r="B3" s="85"/>
      <c r="C3" s="86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46" x14ac:dyDescent="0.25">
      <c r="A4" s="60"/>
      <c r="B4" s="85"/>
      <c r="C4" s="86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46" ht="26.25" customHeight="1" x14ac:dyDescent="0.25">
      <c r="A5" s="60"/>
      <c r="B5" s="205" t="s">
        <v>145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S5" s="103" t="s">
        <v>77</v>
      </c>
      <c r="T5" s="2">
        <v>450</v>
      </c>
      <c r="U5" s="2"/>
      <c r="W5" s="2" t="s">
        <v>138</v>
      </c>
      <c r="X5" s="2"/>
      <c r="Y5" s="2"/>
      <c r="Z5" s="2"/>
      <c r="AB5" t="s">
        <v>141</v>
      </c>
      <c r="AG5" t="s">
        <v>142</v>
      </c>
      <c r="AL5" t="s">
        <v>143</v>
      </c>
      <c r="AQ5" t="s">
        <v>144</v>
      </c>
    </row>
    <row r="6" spans="1:46" ht="69.75" customHeight="1" x14ac:dyDescent="0.25">
      <c r="A6" s="60"/>
      <c r="B6" s="104" t="s">
        <v>126</v>
      </c>
      <c r="C6" s="79" t="s">
        <v>101</v>
      </c>
      <c r="D6" s="104" t="s">
        <v>100</v>
      </c>
      <c r="E6" s="104" t="s">
        <v>130</v>
      </c>
      <c r="F6" s="104" t="s">
        <v>120</v>
      </c>
      <c r="G6" s="104" t="s">
        <v>121</v>
      </c>
      <c r="H6" s="104" t="s">
        <v>146</v>
      </c>
      <c r="I6" s="104" t="s">
        <v>122</v>
      </c>
      <c r="J6" s="104" t="s">
        <v>124</v>
      </c>
      <c r="K6" s="104" t="s">
        <v>147</v>
      </c>
      <c r="L6" s="104" t="s">
        <v>148</v>
      </c>
      <c r="M6" s="104" t="s">
        <v>149</v>
      </c>
      <c r="N6" s="104" t="s">
        <v>125</v>
      </c>
      <c r="O6" s="204" t="s">
        <v>127</v>
      </c>
      <c r="P6" s="204"/>
      <c r="R6" s="2"/>
      <c r="S6" s="70" t="s">
        <v>134</v>
      </c>
      <c r="T6" s="2">
        <f>SUM(S8:S169)</f>
        <v>7992.0399999999909</v>
      </c>
      <c r="U6" s="2"/>
      <c r="W6" s="2" t="s">
        <v>139</v>
      </c>
      <c r="X6" s="2">
        <v>1413</v>
      </c>
      <c r="Y6" s="2" t="s">
        <v>134</v>
      </c>
      <c r="Z6" s="2">
        <f>SUM(S31,S34,S37,S40,S43,S46,S49,S52,S55,S58,S61,S64,S67)</f>
        <v>1769.2500000000005</v>
      </c>
      <c r="AB6" s="2" t="s">
        <v>139</v>
      </c>
      <c r="AC6" s="2">
        <v>484</v>
      </c>
      <c r="AD6" s="2" t="s">
        <v>134</v>
      </c>
      <c r="AE6" s="2">
        <f>SUM(S112+S115+S118+S121+S124)</f>
        <v>680.75</v>
      </c>
      <c r="AG6" s="2" t="s">
        <v>139</v>
      </c>
      <c r="AH6" s="2">
        <v>326</v>
      </c>
      <c r="AI6" s="2" t="s">
        <v>134</v>
      </c>
      <c r="AJ6" s="2">
        <f>SUM(S127+S130+S133)</f>
        <v>408.15000000000003</v>
      </c>
      <c r="AL6" s="2" t="s">
        <v>139</v>
      </c>
      <c r="AM6" s="2">
        <v>413</v>
      </c>
      <c r="AN6" s="2" t="s">
        <v>134</v>
      </c>
      <c r="AO6" s="2">
        <f>SUM(S97+S100+S103+S106)</f>
        <v>693.12</v>
      </c>
      <c r="AQ6" s="2" t="s">
        <v>139</v>
      </c>
      <c r="AR6" s="2">
        <v>1679</v>
      </c>
      <c r="AS6" s="2" t="s">
        <v>134</v>
      </c>
      <c r="AT6" s="2">
        <f>SUM(S136+S139+S142,S145,S148,S151,S154,S157,S160,S163,S166,S169)</f>
        <v>1625.76</v>
      </c>
    </row>
    <row r="7" spans="1:46" ht="51" x14ac:dyDescent="0.25">
      <c r="A7" s="60"/>
      <c r="B7" s="87"/>
      <c r="C7" s="88"/>
      <c r="D7" s="89"/>
      <c r="E7" s="89"/>
      <c r="F7" s="104" t="s">
        <v>119</v>
      </c>
      <c r="G7" s="104" t="s">
        <v>119</v>
      </c>
      <c r="H7" s="104" t="s">
        <v>119</v>
      </c>
      <c r="I7" s="104" t="s">
        <v>123</v>
      </c>
      <c r="J7" s="104" t="s">
        <v>119</v>
      </c>
      <c r="K7" s="104" t="s">
        <v>119</v>
      </c>
      <c r="L7" s="81" t="s">
        <v>123</v>
      </c>
      <c r="M7" s="104" t="s">
        <v>119</v>
      </c>
      <c r="N7" s="104" t="s">
        <v>119</v>
      </c>
      <c r="O7" s="104" t="s">
        <v>129</v>
      </c>
      <c r="P7" s="104" t="s">
        <v>128</v>
      </c>
      <c r="R7" s="68" t="s">
        <v>137</v>
      </c>
      <c r="S7" s="69" t="s">
        <v>134</v>
      </c>
      <c r="T7" s="69" t="s">
        <v>135</v>
      </c>
      <c r="U7" s="69" t="s">
        <v>136</v>
      </c>
      <c r="W7" s="68" t="s">
        <v>135</v>
      </c>
      <c r="X7" s="104" t="s">
        <v>140</v>
      </c>
      <c r="Y7" s="2"/>
      <c r="Z7" s="2"/>
      <c r="AB7" s="68" t="s">
        <v>135</v>
      </c>
      <c r="AC7" s="104" t="s">
        <v>140</v>
      </c>
      <c r="AD7" s="2"/>
      <c r="AE7" s="2"/>
      <c r="AG7" s="68" t="s">
        <v>135</v>
      </c>
      <c r="AH7" s="104" t="s">
        <v>140</v>
      </c>
      <c r="AI7" s="2"/>
      <c r="AJ7" s="2"/>
      <c r="AL7" s="68" t="s">
        <v>135</v>
      </c>
      <c r="AM7" s="104" t="s">
        <v>140</v>
      </c>
      <c r="AN7" s="2"/>
      <c r="AO7" s="2"/>
      <c r="AQ7" s="68" t="s">
        <v>135</v>
      </c>
      <c r="AR7" s="104" t="s">
        <v>140</v>
      </c>
      <c r="AS7" s="2"/>
      <c r="AT7" s="2"/>
    </row>
    <row r="8" spans="1:46" ht="15.75" hidden="1" customHeight="1" x14ac:dyDescent="0.25">
      <c r="A8" s="60"/>
      <c r="B8" s="174">
        <v>1</v>
      </c>
      <c r="C8" s="180">
        <v>1</v>
      </c>
      <c r="D8" s="90" t="s">
        <v>115</v>
      </c>
      <c r="E8" s="90" t="s">
        <v>131</v>
      </c>
      <c r="F8" s="90">
        <v>42.54</v>
      </c>
      <c r="G8" s="90">
        <v>0</v>
      </c>
      <c r="H8" s="90">
        <v>0</v>
      </c>
      <c r="I8" s="91">
        <v>0</v>
      </c>
      <c r="J8" s="171">
        <f>SUM(F8:I10)</f>
        <v>157.55860661358051</v>
      </c>
      <c r="K8" s="102"/>
      <c r="L8" s="102"/>
      <c r="M8" s="183">
        <v>0</v>
      </c>
      <c r="N8" s="168">
        <v>0</v>
      </c>
      <c r="O8" s="168">
        <v>2</v>
      </c>
      <c r="P8" s="201"/>
      <c r="R8">
        <f>SUM(F8:I8)</f>
        <v>42.54</v>
      </c>
      <c r="W8" s="2"/>
      <c r="X8" s="2"/>
      <c r="Y8" s="2"/>
      <c r="Z8" s="2"/>
      <c r="AB8" s="2"/>
      <c r="AC8" s="2"/>
      <c r="AD8" s="2"/>
      <c r="AE8" s="2"/>
      <c r="AG8" s="2"/>
      <c r="AH8" s="2"/>
      <c r="AI8" s="2"/>
      <c r="AJ8" s="2"/>
      <c r="AL8" s="2"/>
      <c r="AM8" s="2"/>
      <c r="AN8" s="2"/>
      <c r="AO8" s="2"/>
      <c r="AQ8" s="2"/>
      <c r="AR8" s="2"/>
      <c r="AS8" s="2"/>
      <c r="AT8" s="2"/>
    </row>
    <row r="9" spans="1:46" ht="15" hidden="1" x14ac:dyDescent="0.25">
      <c r="A9" s="60"/>
      <c r="B9" s="175"/>
      <c r="C9" s="181"/>
      <c r="D9" s="90"/>
      <c r="E9" s="90" t="s">
        <v>132</v>
      </c>
      <c r="F9" s="90">
        <v>50.78</v>
      </c>
      <c r="G9" s="90">
        <v>0</v>
      </c>
      <c r="H9" s="90">
        <v>2.2999999999999998</v>
      </c>
      <c r="I9" s="90">
        <v>0</v>
      </c>
      <c r="J9" s="172"/>
      <c r="K9" s="93"/>
      <c r="L9" s="93"/>
      <c r="M9" s="184"/>
      <c r="N9" s="169"/>
      <c r="O9" s="169"/>
      <c r="P9" s="202"/>
      <c r="R9">
        <f>SUM(F9:I9)</f>
        <v>53.08</v>
      </c>
      <c r="W9" s="2"/>
      <c r="X9" s="2"/>
      <c r="Y9" s="2"/>
      <c r="Z9" s="2"/>
      <c r="AB9" s="2"/>
      <c r="AC9" s="2"/>
      <c r="AD9" s="2"/>
      <c r="AE9" s="2"/>
      <c r="AG9" s="2"/>
      <c r="AH9" s="2"/>
      <c r="AI9" s="2"/>
      <c r="AJ9" s="2"/>
      <c r="AL9" s="2"/>
      <c r="AM9" s="2"/>
      <c r="AN9" s="2"/>
      <c r="AO9" s="2"/>
      <c r="AQ9" s="2"/>
      <c r="AR9" s="2"/>
      <c r="AS9" s="2"/>
      <c r="AT9" s="2"/>
    </row>
    <row r="10" spans="1:46" ht="15" hidden="1" x14ac:dyDescent="0.25">
      <c r="A10" s="60"/>
      <c r="B10" s="176"/>
      <c r="C10" s="182"/>
      <c r="D10" s="90"/>
      <c r="E10" s="90" t="s">
        <v>133</v>
      </c>
      <c r="F10" s="90">
        <v>53.54</v>
      </c>
      <c r="G10" s="90">
        <v>0</v>
      </c>
      <c r="H10" s="90">
        <v>0</v>
      </c>
      <c r="I10" s="94">
        <f>U10</f>
        <v>8.3986066135805224</v>
      </c>
      <c r="J10" s="173"/>
      <c r="K10" s="95"/>
      <c r="L10" s="95"/>
      <c r="M10" s="185"/>
      <c r="N10" s="170"/>
      <c r="O10" s="170"/>
      <c r="P10" s="203"/>
      <c r="R10">
        <f t="shared" ref="R10:R73" si="0">SUM(F10:H10)</f>
        <v>53.54</v>
      </c>
      <c r="S10" s="66">
        <f>R8+R9+R10</f>
        <v>149.16</v>
      </c>
      <c r="T10" s="1">
        <f>S10/$T$6%</f>
        <v>1.8663570252401158</v>
      </c>
      <c r="U10" s="71">
        <f>$T$5*T10%</f>
        <v>8.3986066135805224</v>
      </c>
      <c r="W10" s="2"/>
      <c r="X10" s="2"/>
      <c r="Y10" s="2"/>
      <c r="Z10" s="2"/>
      <c r="AB10" s="2"/>
      <c r="AC10" s="2"/>
      <c r="AD10" s="2"/>
      <c r="AE10" s="2"/>
      <c r="AG10" s="2"/>
      <c r="AH10" s="2"/>
      <c r="AI10" s="2"/>
      <c r="AJ10" s="2"/>
      <c r="AL10" s="2"/>
      <c r="AM10" s="2"/>
      <c r="AN10" s="2"/>
      <c r="AO10" s="2"/>
      <c r="AQ10" s="2"/>
      <c r="AR10" s="2"/>
      <c r="AS10" s="2"/>
      <c r="AT10" s="2"/>
    </row>
    <row r="11" spans="1:46" ht="15" hidden="1" x14ac:dyDescent="0.25">
      <c r="A11" s="60"/>
      <c r="B11" s="174">
        <v>2</v>
      </c>
      <c r="C11" s="177">
        <v>2</v>
      </c>
      <c r="D11" s="90" t="s">
        <v>118</v>
      </c>
      <c r="E11" s="90" t="s">
        <v>131</v>
      </c>
      <c r="F11" s="90">
        <v>48.43</v>
      </c>
      <c r="G11" s="90">
        <v>0</v>
      </c>
      <c r="H11" s="90">
        <v>0</v>
      </c>
      <c r="I11" s="94">
        <f>58.97</f>
        <v>58.97</v>
      </c>
      <c r="J11" s="171">
        <f>SUM(F11:I13)</f>
        <v>237.1793893924455</v>
      </c>
      <c r="K11" s="102"/>
      <c r="L11" s="102"/>
      <c r="M11" s="168">
        <v>0</v>
      </c>
      <c r="N11" s="168">
        <v>0</v>
      </c>
      <c r="O11" s="168">
        <v>2</v>
      </c>
      <c r="P11" s="201"/>
      <c r="R11">
        <f t="shared" si="0"/>
        <v>48.43</v>
      </c>
      <c r="T11" s="1"/>
      <c r="U11" s="71"/>
      <c r="W11" s="2"/>
      <c r="X11" s="2"/>
      <c r="Y11" s="2"/>
      <c r="Z11" s="2"/>
      <c r="AB11" s="2"/>
      <c r="AC11" s="2"/>
      <c r="AD11" s="2"/>
      <c r="AE11" s="2"/>
      <c r="AG11" s="2"/>
      <c r="AH11" s="2"/>
      <c r="AI11" s="2"/>
      <c r="AJ11" s="2"/>
      <c r="AL11" s="2"/>
      <c r="AM11" s="2"/>
      <c r="AN11" s="2"/>
      <c r="AO11" s="2"/>
      <c r="AQ11" s="2"/>
      <c r="AR11" s="2"/>
      <c r="AS11" s="2"/>
      <c r="AT11" s="2"/>
    </row>
    <row r="12" spans="1:46" ht="15" hidden="1" x14ac:dyDescent="0.25">
      <c r="A12" s="60"/>
      <c r="B12" s="175"/>
      <c r="C12" s="178"/>
      <c r="D12" s="90"/>
      <c r="E12" s="90" t="s">
        <v>132</v>
      </c>
      <c r="F12" s="90">
        <v>57.04</v>
      </c>
      <c r="G12" s="90">
        <v>0</v>
      </c>
      <c r="H12" s="90">
        <v>3.12</v>
      </c>
      <c r="I12" s="94">
        <f t="shared" ref="I12:I73" si="1">U12</f>
        <v>0</v>
      </c>
      <c r="J12" s="172"/>
      <c r="K12" s="93"/>
      <c r="L12" s="93"/>
      <c r="M12" s="169"/>
      <c r="N12" s="169"/>
      <c r="O12" s="169"/>
      <c r="P12" s="202"/>
      <c r="R12">
        <f t="shared" si="0"/>
        <v>60.16</v>
      </c>
      <c r="T12" s="1"/>
      <c r="U12" s="71"/>
      <c r="W12" s="2"/>
      <c r="X12" s="2"/>
      <c r="Y12" s="2"/>
      <c r="Z12" s="2"/>
      <c r="AB12" s="2"/>
      <c r="AC12" s="2"/>
      <c r="AD12" s="2"/>
      <c r="AE12" s="2"/>
      <c r="AG12" s="2"/>
      <c r="AH12" s="2"/>
      <c r="AI12" s="2"/>
      <c r="AJ12" s="2"/>
      <c r="AL12" s="2"/>
      <c r="AM12" s="2"/>
      <c r="AN12" s="2"/>
      <c r="AO12" s="2"/>
      <c r="AQ12" s="2"/>
      <c r="AR12" s="2"/>
      <c r="AS12" s="2"/>
      <c r="AT12" s="2"/>
    </row>
    <row r="13" spans="1:46" ht="15" hidden="1" x14ac:dyDescent="0.25">
      <c r="A13" s="60"/>
      <c r="B13" s="176"/>
      <c r="C13" s="179"/>
      <c r="D13" s="90"/>
      <c r="E13" s="90" t="s">
        <v>133</v>
      </c>
      <c r="F13" s="90">
        <v>55.56</v>
      </c>
      <c r="G13" s="90">
        <v>4.5599999999999996</v>
      </c>
      <c r="H13" s="90">
        <v>0</v>
      </c>
      <c r="I13" s="94">
        <f t="shared" si="1"/>
        <v>9.4993893924454937</v>
      </c>
      <c r="J13" s="173"/>
      <c r="K13" s="95"/>
      <c r="L13" s="95"/>
      <c r="M13" s="170"/>
      <c r="N13" s="170"/>
      <c r="O13" s="170"/>
      <c r="P13" s="203"/>
      <c r="R13">
        <f t="shared" si="0"/>
        <v>60.120000000000005</v>
      </c>
      <c r="S13" s="66">
        <f>R11+R12+R13</f>
        <v>168.71</v>
      </c>
      <c r="T13" s="1">
        <f t="shared" ref="T13:T76" si="2">S13/$T$6%</f>
        <v>2.110975420543443</v>
      </c>
      <c r="U13" s="71">
        <f t="shared" ref="U13:U76" si="3">$T$5*T13%</f>
        <v>9.4993893924454937</v>
      </c>
      <c r="W13" s="2"/>
      <c r="X13" s="2"/>
      <c r="Y13" s="2"/>
      <c r="Z13" s="2"/>
      <c r="AB13" s="2"/>
      <c r="AC13" s="2"/>
      <c r="AD13" s="2"/>
      <c r="AE13" s="2"/>
      <c r="AG13" s="2"/>
      <c r="AH13" s="2"/>
      <c r="AI13" s="2"/>
      <c r="AJ13" s="2"/>
      <c r="AL13" s="2"/>
      <c r="AM13" s="2"/>
      <c r="AN13" s="2"/>
      <c r="AO13" s="2"/>
      <c r="AQ13" s="2"/>
      <c r="AR13" s="2"/>
      <c r="AS13" s="2"/>
      <c r="AT13" s="2"/>
    </row>
    <row r="14" spans="1:46" ht="15" hidden="1" x14ac:dyDescent="0.25">
      <c r="A14" s="60"/>
      <c r="B14" s="174">
        <v>3</v>
      </c>
      <c r="C14" s="177">
        <v>3</v>
      </c>
      <c r="D14" s="90" t="s">
        <v>118</v>
      </c>
      <c r="E14" s="90" t="s">
        <v>131</v>
      </c>
      <c r="F14" s="90">
        <v>48.43</v>
      </c>
      <c r="G14" s="90">
        <v>0</v>
      </c>
      <c r="H14" s="90">
        <v>0</v>
      </c>
      <c r="I14" s="94">
        <f>58.97</f>
        <v>58.97</v>
      </c>
      <c r="J14" s="171">
        <f>SUM(F14:I16)</f>
        <v>237.1793893924455</v>
      </c>
      <c r="K14" s="102"/>
      <c r="L14" s="102"/>
      <c r="M14" s="168">
        <v>0</v>
      </c>
      <c r="N14" s="168">
        <v>0</v>
      </c>
      <c r="O14" s="168">
        <v>2</v>
      </c>
      <c r="P14" s="201"/>
      <c r="R14">
        <f t="shared" si="0"/>
        <v>48.43</v>
      </c>
      <c r="T14" s="1"/>
      <c r="U14" s="71"/>
      <c r="W14" s="2"/>
      <c r="X14" s="2"/>
      <c r="Y14" s="2"/>
      <c r="Z14" s="2"/>
      <c r="AB14" s="2"/>
      <c r="AC14" s="2"/>
      <c r="AD14" s="2"/>
      <c r="AE14" s="2"/>
      <c r="AG14" s="2"/>
      <c r="AH14" s="2"/>
      <c r="AI14" s="2"/>
      <c r="AJ14" s="2"/>
      <c r="AL14" s="2"/>
      <c r="AM14" s="2"/>
      <c r="AN14" s="2"/>
      <c r="AO14" s="2"/>
      <c r="AQ14" s="2"/>
      <c r="AR14" s="2"/>
      <c r="AS14" s="2"/>
      <c r="AT14" s="2"/>
    </row>
    <row r="15" spans="1:46" ht="15" hidden="1" x14ac:dyDescent="0.25">
      <c r="A15" s="60"/>
      <c r="B15" s="175"/>
      <c r="C15" s="178"/>
      <c r="D15" s="90"/>
      <c r="E15" s="90" t="s">
        <v>132</v>
      </c>
      <c r="F15" s="90">
        <v>57.04</v>
      </c>
      <c r="G15" s="90">
        <v>0</v>
      </c>
      <c r="H15" s="90">
        <v>3.12</v>
      </c>
      <c r="I15" s="94">
        <f t="shared" si="1"/>
        <v>0</v>
      </c>
      <c r="J15" s="172"/>
      <c r="K15" s="93"/>
      <c r="L15" s="93"/>
      <c r="M15" s="169"/>
      <c r="N15" s="169"/>
      <c r="O15" s="169"/>
      <c r="P15" s="202"/>
      <c r="R15">
        <f t="shared" si="0"/>
        <v>60.16</v>
      </c>
      <c r="T15" s="1"/>
      <c r="U15" s="71"/>
      <c r="W15" s="2"/>
      <c r="X15" s="2"/>
      <c r="Y15" s="2"/>
      <c r="Z15" s="2"/>
      <c r="AB15" s="2"/>
      <c r="AC15" s="2"/>
      <c r="AD15" s="2"/>
      <c r="AE15" s="2"/>
      <c r="AG15" s="2"/>
      <c r="AH15" s="2"/>
      <c r="AI15" s="2"/>
      <c r="AJ15" s="2"/>
      <c r="AL15" s="2"/>
      <c r="AM15" s="2"/>
      <c r="AN15" s="2"/>
      <c r="AO15" s="2"/>
      <c r="AQ15" s="2"/>
      <c r="AR15" s="2"/>
      <c r="AS15" s="2"/>
      <c r="AT15" s="2"/>
    </row>
    <row r="16" spans="1:46" ht="15" hidden="1" x14ac:dyDescent="0.25">
      <c r="A16" s="60"/>
      <c r="B16" s="176"/>
      <c r="C16" s="179"/>
      <c r="D16" s="90"/>
      <c r="E16" s="90" t="s">
        <v>133</v>
      </c>
      <c r="F16" s="90">
        <v>55.56</v>
      </c>
      <c r="G16" s="90">
        <v>4.5599999999999996</v>
      </c>
      <c r="H16" s="90">
        <v>0</v>
      </c>
      <c r="I16" s="94">
        <f t="shared" si="1"/>
        <v>9.4993893924454937</v>
      </c>
      <c r="J16" s="173"/>
      <c r="K16" s="95"/>
      <c r="L16" s="95"/>
      <c r="M16" s="170"/>
      <c r="N16" s="170"/>
      <c r="O16" s="170"/>
      <c r="P16" s="203"/>
      <c r="R16">
        <f t="shared" si="0"/>
        <v>60.120000000000005</v>
      </c>
      <c r="S16" s="66">
        <f>R14+R15+R16</f>
        <v>168.71</v>
      </c>
      <c r="T16" s="1">
        <f t="shared" si="2"/>
        <v>2.110975420543443</v>
      </c>
      <c r="U16" s="71">
        <f t="shared" si="3"/>
        <v>9.4993893924454937</v>
      </c>
      <c r="W16" s="2"/>
      <c r="X16" s="2"/>
      <c r="Y16" s="2"/>
      <c r="Z16" s="2"/>
      <c r="AB16" s="2"/>
      <c r="AC16" s="2"/>
      <c r="AD16" s="2"/>
      <c r="AE16" s="2"/>
      <c r="AG16" s="2"/>
      <c r="AH16" s="2"/>
      <c r="AI16" s="2"/>
      <c r="AJ16" s="2"/>
      <c r="AL16" s="2"/>
      <c r="AM16" s="2"/>
      <c r="AN16" s="2"/>
      <c r="AO16" s="2"/>
      <c r="AQ16" s="2"/>
      <c r="AR16" s="2"/>
      <c r="AS16" s="2"/>
      <c r="AT16" s="2"/>
    </row>
    <row r="17" spans="1:46" ht="15" hidden="1" x14ac:dyDescent="0.25">
      <c r="A17" s="60"/>
      <c r="B17" s="174">
        <v>4</v>
      </c>
      <c r="C17" s="177">
        <v>4</v>
      </c>
      <c r="D17" s="90" t="s">
        <v>118</v>
      </c>
      <c r="E17" s="90" t="s">
        <v>131</v>
      </c>
      <c r="F17" s="90">
        <v>48.43</v>
      </c>
      <c r="G17" s="90">
        <v>0</v>
      </c>
      <c r="H17" s="90">
        <v>0</v>
      </c>
      <c r="I17" s="94">
        <f>58.97</f>
        <v>58.97</v>
      </c>
      <c r="J17" s="171">
        <f>SUM(F17:I19)</f>
        <v>237.1793893924455</v>
      </c>
      <c r="K17" s="102"/>
      <c r="L17" s="102"/>
      <c r="M17" s="168">
        <v>0</v>
      </c>
      <c r="N17" s="168">
        <v>0</v>
      </c>
      <c r="O17" s="168">
        <v>2</v>
      </c>
      <c r="P17" s="201"/>
      <c r="R17">
        <f t="shared" si="0"/>
        <v>48.43</v>
      </c>
      <c r="T17" s="1"/>
      <c r="U17" s="71"/>
      <c r="W17" s="2"/>
      <c r="X17" s="2"/>
      <c r="Y17" s="2"/>
      <c r="Z17" s="2"/>
      <c r="AB17" s="2"/>
      <c r="AC17" s="2"/>
      <c r="AD17" s="2"/>
      <c r="AE17" s="2"/>
      <c r="AG17" s="2"/>
      <c r="AH17" s="2"/>
      <c r="AI17" s="2"/>
      <c r="AJ17" s="2"/>
      <c r="AL17" s="2"/>
      <c r="AM17" s="2"/>
      <c r="AN17" s="2"/>
      <c r="AO17" s="2"/>
      <c r="AQ17" s="2"/>
      <c r="AR17" s="2"/>
      <c r="AS17" s="2"/>
      <c r="AT17" s="2"/>
    </row>
    <row r="18" spans="1:46" ht="15" hidden="1" x14ac:dyDescent="0.25">
      <c r="A18" s="60"/>
      <c r="B18" s="175"/>
      <c r="C18" s="178"/>
      <c r="D18" s="90"/>
      <c r="E18" s="90" t="s">
        <v>132</v>
      </c>
      <c r="F18" s="90">
        <v>57.04</v>
      </c>
      <c r="G18" s="90">
        <v>0</v>
      </c>
      <c r="H18" s="90">
        <v>3.12</v>
      </c>
      <c r="I18" s="94">
        <f t="shared" si="1"/>
        <v>0</v>
      </c>
      <c r="J18" s="172"/>
      <c r="K18" s="93"/>
      <c r="L18" s="93"/>
      <c r="M18" s="169"/>
      <c r="N18" s="169"/>
      <c r="O18" s="169"/>
      <c r="P18" s="202"/>
      <c r="R18">
        <f t="shared" si="0"/>
        <v>60.16</v>
      </c>
      <c r="T18" s="1"/>
      <c r="U18" s="71"/>
      <c r="W18" s="2"/>
      <c r="X18" s="2"/>
      <c r="Y18" s="2"/>
      <c r="Z18" s="2"/>
      <c r="AB18" s="2"/>
      <c r="AC18" s="2"/>
      <c r="AD18" s="2"/>
      <c r="AE18" s="2"/>
      <c r="AG18" s="2"/>
      <c r="AH18" s="2"/>
      <c r="AI18" s="2"/>
      <c r="AJ18" s="2"/>
      <c r="AL18" s="2"/>
      <c r="AM18" s="2"/>
      <c r="AN18" s="2"/>
      <c r="AO18" s="2"/>
      <c r="AQ18" s="2"/>
      <c r="AR18" s="2"/>
      <c r="AS18" s="2"/>
      <c r="AT18" s="2"/>
    </row>
    <row r="19" spans="1:46" ht="15" hidden="1" x14ac:dyDescent="0.25">
      <c r="A19" s="60"/>
      <c r="B19" s="176"/>
      <c r="C19" s="179"/>
      <c r="D19" s="90"/>
      <c r="E19" s="90" t="s">
        <v>133</v>
      </c>
      <c r="F19" s="90">
        <v>55.56</v>
      </c>
      <c r="G19" s="90">
        <v>4.5599999999999996</v>
      </c>
      <c r="H19" s="90">
        <v>0</v>
      </c>
      <c r="I19" s="94">
        <f t="shared" si="1"/>
        <v>9.4993893924454937</v>
      </c>
      <c r="J19" s="173"/>
      <c r="K19" s="95"/>
      <c r="L19" s="95"/>
      <c r="M19" s="170"/>
      <c r="N19" s="170"/>
      <c r="O19" s="170"/>
      <c r="P19" s="203"/>
      <c r="R19">
        <f t="shared" si="0"/>
        <v>60.120000000000005</v>
      </c>
      <c r="S19" s="66">
        <f>R17+R18+R19</f>
        <v>168.71</v>
      </c>
      <c r="T19" s="1">
        <f t="shared" si="2"/>
        <v>2.110975420543443</v>
      </c>
      <c r="U19" s="71">
        <f t="shared" si="3"/>
        <v>9.4993893924454937</v>
      </c>
      <c r="W19" s="2"/>
      <c r="X19" s="2"/>
      <c r="Y19" s="2"/>
      <c r="Z19" s="2"/>
      <c r="AB19" s="2"/>
      <c r="AC19" s="2"/>
      <c r="AD19" s="2"/>
      <c r="AE19" s="2"/>
      <c r="AG19" s="2"/>
      <c r="AH19" s="2"/>
      <c r="AI19" s="2"/>
      <c r="AJ19" s="2"/>
      <c r="AL19" s="2"/>
      <c r="AM19" s="2"/>
      <c r="AN19" s="2"/>
      <c r="AO19" s="2"/>
      <c r="AQ19" s="2"/>
      <c r="AR19" s="2"/>
      <c r="AS19" s="2"/>
      <c r="AT19" s="2"/>
    </row>
    <row r="20" spans="1:46" ht="15" hidden="1" x14ac:dyDescent="0.25">
      <c r="A20" s="60"/>
      <c r="B20" s="174">
        <v>5</v>
      </c>
      <c r="C20" s="177">
        <v>5</v>
      </c>
      <c r="D20" s="90" t="s">
        <v>118</v>
      </c>
      <c r="E20" s="90" t="s">
        <v>131</v>
      </c>
      <c r="F20" s="90">
        <v>48.43</v>
      </c>
      <c r="G20" s="90">
        <v>0</v>
      </c>
      <c r="H20" s="90">
        <v>0</v>
      </c>
      <c r="I20" s="94">
        <f>58.97</f>
        <v>58.97</v>
      </c>
      <c r="J20" s="171">
        <f>SUM(F20:I22)</f>
        <v>237.1793893924455</v>
      </c>
      <c r="K20" s="102"/>
      <c r="L20" s="102"/>
      <c r="M20" s="168">
        <v>0</v>
      </c>
      <c r="N20" s="168">
        <v>0</v>
      </c>
      <c r="O20" s="168">
        <v>2</v>
      </c>
      <c r="P20" s="201"/>
      <c r="R20">
        <f t="shared" si="0"/>
        <v>48.43</v>
      </c>
      <c r="T20" s="1"/>
      <c r="U20" s="71"/>
      <c r="W20" s="2"/>
      <c r="X20" s="2"/>
      <c r="Y20" s="2"/>
      <c r="Z20" s="2"/>
      <c r="AB20" s="2"/>
      <c r="AC20" s="2"/>
      <c r="AD20" s="2"/>
      <c r="AE20" s="2"/>
      <c r="AG20" s="2"/>
      <c r="AH20" s="2"/>
      <c r="AI20" s="2"/>
      <c r="AJ20" s="2"/>
      <c r="AL20" s="2"/>
      <c r="AM20" s="2"/>
      <c r="AN20" s="2"/>
      <c r="AO20" s="2"/>
      <c r="AQ20" s="2"/>
      <c r="AR20" s="2"/>
      <c r="AS20" s="2"/>
      <c r="AT20" s="2"/>
    </row>
    <row r="21" spans="1:46" ht="15" hidden="1" x14ac:dyDescent="0.25">
      <c r="A21" s="60"/>
      <c r="B21" s="175"/>
      <c r="C21" s="178"/>
      <c r="D21" s="90"/>
      <c r="E21" s="90" t="s">
        <v>132</v>
      </c>
      <c r="F21" s="90">
        <v>57.04</v>
      </c>
      <c r="G21" s="90">
        <v>0</v>
      </c>
      <c r="H21" s="90">
        <v>3.12</v>
      </c>
      <c r="I21" s="94">
        <f t="shared" si="1"/>
        <v>0</v>
      </c>
      <c r="J21" s="172"/>
      <c r="K21" s="93"/>
      <c r="L21" s="93"/>
      <c r="M21" s="169"/>
      <c r="N21" s="169"/>
      <c r="O21" s="169"/>
      <c r="P21" s="202"/>
      <c r="R21">
        <f t="shared" si="0"/>
        <v>60.16</v>
      </c>
      <c r="T21" s="1"/>
      <c r="U21" s="71"/>
      <c r="W21" s="2"/>
      <c r="X21" s="2"/>
      <c r="Y21" s="2"/>
      <c r="Z21" s="2"/>
      <c r="AB21" s="2"/>
      <c r="AC21" s="2"/>
      <c r="AD21" s="2"/>
      <c r="AE21" s="2"/>
      <c r="AG21" s="2"/>
      <c r="AH21" s="2"/>
      <c r="AI21" s="2"/>
      <c r="AJ21" s="2"/>
      <c r="AL21" s="2"/>
      <c r="AM21" s="2"/>
      <c r="AN21" s="2"/>
      <c r="AO21" s="2"/>
      <c r="AQ21" s="2"/>
      <c r="AR21" s="2"/>
      <c r="AS21" s="2"/>
      <c r="AT21" s="2"/>
    </row>
    <row r="22" spans="1:46" ht="15" hidden="1" x14ac:dyDescent="0.25">
      <c r="A22" s="60"/>
      <c r="B22" s="176"/>
      <c r="C22" s="179"/>
      <c r="D22" s="90"/>
      <c r="E22" s="90" t="s">
        <v>133</v>
      </c>
      <c r="F22" s="90">
        <v>55.56</v>
      </c>
      <c r="G22" s="90">
        <v>4.5599999999999996</v>
      </c>
      <c r="H22" s="90">
        <v>0</v>
      </c>
      <c r="I22" s="94">
        <f t="shared" si="1"/>
        <v>9.4993893924454937</v>
      </c>
      <c r="J22" s="173"/>
      <c r="K22" s="95"/>
      <c r="L22" s="95"/>
      <c r="M22" s="170"/>
      <c r="N22" s="170"/>
      <c r="O22" s="170"/>
      <c r="P22" s="203"/>
      <c r="R22">
        <f t="shared" si="0"/>
        <v>60.120000000000005</v>
      </c>
      <c r="S22" s="66">
        <f>R20+R21+R22</f>
        <v>168.71</v>
      </c>
      <c r="T22" s="1">
        <f t="shared" si="2"/>
        <v>2.110975420543443</v>
      </c>
      <c r="U22" s="71">
        <f t="shared" si="3"/>
        <v>9.4993893924454937</v>
      </c>
      <c r="W22" s="2"/>
      <c r="X22" s="2"/>
      <c r="Y22" s="2"/>
      <c r="Z22" s="2"/>
      <c r="AB22" s="2"/>
      <c r="AC22" s="2"/>
      <c r="AD22" s="2"/>
      <c r="AE22" s="2"/>
      <c r="AG22" s="2"/>
      <c r="AH22" s="2"/>
      <c r="AI22" s="2"/>
      <c r="AJ22" s="2"/>
      <c r="AL22" s="2"/>
      <c r="AM22" s="2"/>
      <c r="AN22" s="2"/>
      <c r="AO22" s="2"/>
      <c r="AQ22" s="2"/>
      <c r="AR22" s="2"/>
      <c r="AS22" s="2"/>
      <c r="AT22" s="2"/>
    </row>
    <row r="23" spans="1:46" ht="15" hidden="1" x14ac:dyDescent="0.25">
      <c r="A23" s="60"/>
      <c r="B23" s="174">
        <v>6</v>
      </c>
      <c r="C23" s="177">
        <v>6</v>
      </c>
      <c r="D23" s="90" t="s">
        <v>118</v>
      </c>
      <c r="E23" s="90" t="s">
        <v>131</v>
      </c>
      <c r="F23" s="90">
        <v>48.43</v>
      </c>
      <c r="G23" s="90">
        <v>0</v>
      </c>
      <c r="H23" s="90">
        <v>0</v>
      </c>
      <c r="I23" s="94">
        <f>58.97</f>
        <v>58.97</v>
      </c>
      <c r="J23" s="171">
        <f>SUM(F23:I25)</f>
        <v>237.1793893924455</v>
      </c>
      <c r="K23" s="102"/>
      <c r="L23" s="102"/>
      <c r="M23" s="168">
        <v>0</v>
      </c>
      <c r="N23" s="168">
        <v>0</v>
      </c>
      <c r="O23" s="168">
        <v>2</v>
      </c>
      <c r="P23" s="201"/>
      <c r="R23">
        <f t="shared" si="0"/>
        <v>48.43</v>
      </c>
      <c r="T23" s="1"/>
      <c r="U23" s="71"/>
      <c r="W23" s="2"/>
      <c r="X23" s="2"/>
      <c r="Y23" s="2"/>
      <c r="Z23" s="2"/>
      <c r="AB23" s="2"/>
      <c r="AC23" s="2"/>
      <c r="AD23" s="2"/>
      <c r="AE23" s="2"/>
      <c r="AG23" s="2"/>
      <c r="AH23" s="2"/>
      <c r="AI23" s="2"/>
      <c r="AJ23" s="2"/>
      <c r="AL23" s="2"/>
      <c r="AM23" s="2"/>
      <c r="AN23" s="2"/>
      <c r="AO23" s="2"/>
      <c r="AQ23" s="2"/>
      <c r="AR23" s="2"/>
      <c r="AS23" s="2"/>
      <c r="AT23" s="2"/>
    </row>
    <row r="24" spans="1:46" ht="15" hidden="1" x14ac:dyDescent="0.25">
      <c r="A24" s="60"/>
      <c r="B24" s="175"/>
      <c r="C24" s="178"/>
      <c r="D24" s="90"/>
      <c r="E24" s="90" t="s">
        <v>132</v>
      </c>
      <c r="F24" s="90">
        <v>57.04</v>
      </c>
      <c r="G24" s="90">
        <v>0</v>
      </c>
      <c r="H24" s="90">
        <v>3.12</v>
      </c>
      <c r="I24" s="94">
        <f t="shared" si="1"/>
        <v>0</v>
      </c>
      <c r="J24" s="172"/>
      <c r="K24" s="93"/>
      <c r="L24" s="93"/>
      <c r="M24" s="169"/>
      <c r="N24" s="169"/>
      <c r="O24" s="169"/>
      <c r="P24" s="202"/>
      <c r="R24">
        <f t="shared" si="0"/>
        <v>60.16</v>
      </c>
      <c r="T24" s="1"/>
      <c r="U24" s="71"/>
      <c r="W24" s="2"/>
      <c r="X24" s="2"/>
      <c r="Y24" s="2"/>
      <c r="Z24" s="2"/>
      <c r="AB24" s="2"/>
      <c r="AC24" s="2"/>
      <c r="AD24" s="2"/>
      <c r="AE24" s="2"/>
      <c r="AG24" s="2"/>
      <c r="AH24" s="2"/>
      <c r="AI24" s="2"/>
      <c r="AJ24" s="2"/>
      <c r="AL24" s="2"/>
      <c r="AM24" s="2"/>
      <c r="AN24" s="2"/>
      <c r="AO24" s="2"/>
      <c r="AQ24" s="2"/>
      <c r="AR24" s="2"/>
      <c r="AS24" s="2"/>
      <c r="AT24" s="2"/>
    </row>
    <row r="25" spans="1:46" ht="15" hidden="1" x14ac:dyDescent="0.25">
      <c r="A25" s="60"/>
      <c r="B25" s="176"/>
      <c r="C25" s="179"/>
      <c r="D25" s="90"/>
      <c r="E25" s="90" t="s">
        <v>133</v>
      </c>
      <c r="F25" s="90">
        <v>55.56</v>
      </c>
      <c r="G25" s="90">
        <v>4.5599999999999996</v>
      </c>
      <c r="H25" s="90">
        <v>0</v>
      </c>
      <c r="I25" s="94">
        <f t="shared" si="1"/>
        <v>9.4993893924454937</v>
      </c>
      <c r="J25" s="173"/>
      <c r="K25" s="95"/>
      <c r="L25" s="95"/>
      <c r="M25" s="170"/>
      <c r="N25" s="170"/>
      <c r="O25" s="170"/>
      <c r="P25" s="203"/>
      <c r="R25">
        <f t="shared" si="0"/>
        <v>60.120000000000005</v>
      </c>
      <c r="S25" s="66">
        <f>R23+R24+R25</f>
        <v>168.71</v>
      </c>
      <c r="T25" s="1">
        <f t="shared" si="2"/>
        <v>2.110975420543443</v>
      </c>
      <c r="U25" s="71">
        <f t="shared" si="3"/>
        <v>9.4993893924454937</v>
      </c>
      <c r="W25" s="2"/>
      <c r="X25" s="2"/>
      <c r="Y25" s="2"/>
      <c r="Z25" s="2"/>
      <c r="AB25" s="2"/>
      <c r="AC25" s="2"/>
      <c r="AD25" s="2"/>
      <c r="AE25" s="2"/>
      <c r="AG25" s="2"/>
      <c r="AH25" s="2"/>
      <c r="AI25" s="2"/>
      <c r="AJ25" s="2"/>
      <c r="AL25" s="2"/>
      <c r="AM25" s="2"/>
      <c r="AN25" s="2"/>
      <c r="AO25" s="2"/>
      <c r="AQ25" s="2"/>
      <c r="AR25" s="2"/>
      <c r="AS25" s="2"/>
      <c r="AT25" s="2"/>
    </row>
    <row r="26" spans="1:46" ht="15" hidden="1" x14ac:dyDescent="0.25">
      <c r="A26" s="60"/>
      <c r="B26" s="174">
        <v>7</v>
      </c>
      <c r="C26" s="177">
        <v>7</v>
      </c>
      <c r="D26" s="90" t="s">
        <v>118</v>
      </c>
      <c r="E26" s="90" t="s">
        <v>131</v>
      </c>
      <c r="F26" s="90">
        <v>48.43</v>
      </c>
      <c r="G26" s="90">
        <v>0</v>
      </c>
      <c r="H26" s="90">
        <v>0</v>
      </c>
      <c r="I26" s="94">
        <f>58.97</f>
        <v>58.97</v>
      </c>
      <c r="J26" s="171">
        <f>SUM(F26:I28)</f>
        <v>237.1793893924455</v>
      </c>
      <c r="K26" s="102"/>
      <c r="L26" s="102"/>
      <c r="M26" s="168">
        <v>0</v>
      </c>
      <c r="N26" s="168">
        <v>0</v>
      </c>
      <c r="O26" s="168">
        <v>2</v>
      </c>
      <c r="P26" s="201"/>
      <c r="R26">
        <f t="shared" si="0"/>
        <v>48.43</v>
      </c>
      <c r="T26" s="1"/>
      <c r="U26" s="71"/>
      <c r="W26" s="2"/>
      <c r="X26" s="2"/>
      <c r="Y26" s="2"/>
      <c r="Z26" s="2"/>
      <c r="AB26" s="2"/>
      <c r="AC26" s="2"/>
      <c r="AD26" s="2"/>
      <c r="AE26" s="2"/>
      <c r="AG26" s="2"/>
      <c r="AH26" s="2"/>
      <c r="AI26" s="2"/>
      <c r="AJ26" s="2"/>
      <c r="AL26" s="2"/>
      <c r="AM26" s="2"/>
      <c r="AN26" s="2"/>
      <c r="AO26" s="2"/>
      <c r="AQ26" s="2"/>
      <c r="AR26" s="2"/>
      <c r="AS26" s="2"/>
      <c r="AT26" s="2"/>
    </row>
    <row r="27" spans="1:46" ht="15" hidden="1" x14ac:dyDescent="0.25">
      <c r="A27" s="60"/>
      <c r="B27" s="175"/>
      <c r="C27" s="178"/>
      <c r="D27" s="90"/>
      <c r="E27" s="90" t="s">
        <v>132</v>
      </c>
      <c r="F27" s="90">
        <v>57.04</v>
      </c>
      <c r="G27" s="90">
        <v>0</v>
      </c>
      <c r="H27" s="90">
        <v>3.12</v>
      </c>
      <c r="I27" s="94">
        <f t="shared" si="1"/>
        <v>0</v>
      </c>
      <c r="J27" s="172"/>
      <c r="K27" s="93"/>
      <c r="L27" s="93"/>
      <c r="M27" s="169"/>
      <c r="N27" s="169"/>
      <c r="O27" s="169"/>
      <c r="P27" s="202"/>
      <c r="R27">
        <f t="shared" si="0"/>
        <v>60.16</v>
      </c>
      <c r="T27" s="1"/>
      <c r="U27" s="71"/>
      <c r="W27" s="2"/>
      <c r="X27" s="2"/>
      <c r="Y27" s="2"/>
      <c r="Z27" s="2"/>
      <c r="AB27" s="2"/>
      <c r="AC27" s="2"/>
      <c r="AD27" s="2"/>
      <c r="AE27" s="2"/>
      <c r="AG27" s="2"/>
      <c r="AH27" s="2"/>
      <c r="AI27" s="2"/>
      <c r="AJ27" s="2"/>
      <c r="AL27" s="2"/>
      <c r="AM27" s="2"/>
      <c r="AN27" s="2"/>
      <c r="AO27" s="2"/>
      <c r="AQ27" s="2"/>
      <c r="AR27" s="2"/>
      <c r="AS27" s="2"/>
      <c r="AT27" s="2"/>
    </row>
    <row r="28" spans="1:46" ht="15" hidden="1" x14ac:dyDescent="0.25">
      <c r="A28" s="60"/>
      <c r="B28" s="176"/>
      <c r="C28" s="179"/>
      <c r="D28" s="90"/>
      <c r="E28" s="90" t="s">
        <v>133</v>
      </c>
      <c r="F28" s="90">
        <v>55.56</v>
      </c>
      <c r="G28" s="90">
        <v>4.5599999999999996</v>
      </c>
      <c r="H28" s="90">
        <v>0</v>
      </c>
      <c r="I28" s="94">
        <f t="shared" si="1"/>
        <v>9.4993893924454937</v>
      </c>
      <c r="J28" s="173"/>
      <c r="K28" s="95"/>
      <c r="L28" s="95"/>
      <c r="M28" s="170"/>
      <c r="N28" s="170"/>
      <c r="O28" s="170"/>
      <c r="P28" s="203"/>
      <c r="R28">
        <f t="shared" si="0"/>
        <v>60.120000000000005</v>
      </c>
      <c r="S28" s="66">
        <f>R26+R27+R28</f>
        <v>168.71</v>
      </c>
      <c r="T28" s="1">
        <f t="shared" si="2"/>
        <v>2.110975420543443</v>
      </c>
      <c r="U28" s="71">
        <f t="shared" si="3"/>
        <v>9.4993893924454937</v>
      </c>
      <c r="W28" s="2"/>
      <c r="X28" s="2"/>
      <c r="Y28" s="2"/>
      <c r="Z28" s="2"/>
      <c r="AB28" s="2"/>
      <c r="AC28" s="2"/>
      <c r="AD28" s="2"/>
      <c r="AE28" s="2"/>
      <c r="AG28" s="2"/>
      <c r="AH28" s="2"/>
      <c r="AI28" s="2"/>
      <c r="AJ28" s="2"/>
      <c r="AL28" s="2"/>
      <c r="AM28" s="2"/>
      <c r="AN28" s="2"/>
      <c r="AO28" s="2"/>
      <c r="AQ28" s="2"/>
      <c r="AR28" s="2"/>
      <c r="AS28" s="2"/>
      <c r="AT28" s="2"/>
    </row>
    <row r="29" spans="1:46" ht="15" hidden="1" x14ac:dyDescent="0.25">
      <c r="A29" s="60"/>
      <c r="B29" s="174">
        <v>8</v>
      </c>
      <c r="C29" s="180" t="s">
        <v>102</v>
      </c>
      <c r="D29" s="90" t="s">
        <v>116</v>
      </c>
      <c r="E29" s="90" t="s">
        <v>131</v>
      </c>
      <c r="F29" s="90">
        <v>39.97</v>
      </c>
      <c r="G29" s="90">
        <v>0</v>
      </c>
      <c r="H29" s="90">
        <v>0</v>
      </c>
      <c r="I29" s="94">
        <v>23.03</v>
      </c>
      <c r="J29" s="171">
        <f>SUM(F29:I31)</f>
        <v>166.74043463245931</v>
      </c>
      <c r="K29" s="102"/>
      <c r="L29" s="102"/>
      <c r="M29" s="168">
        <v>0</v>
      </c>
      <c r="N29" s="171">
        <f>X31</f>
        <v>108.65544722339972</v>
      </c>
      <c r="O29" s="168">
        <v>1</v>
      </c>
      <c r="P29" s="201"/>
      <c r="R29">
        <f t="shared" si="0"/>
        <v>39.97</v>
      </c>
      <c r="T29" s="1"/>
      <c r="U29" s="71"/>
      <c r="W29" s="2"/>
      <c r="X29" s="2"/>
      <c r="Y29" s="2"/>
      <c r="Z29" s="2"/>
      <c r="AB29" s="2"/>
      <c r="AC29" s="2"/>
      <c r="AD29" s="2"/>
      <c r="AE29" s="2"/>
      <c r="AG29" s="2"/>
      <c r="AH29" s="2"/>
      <c r="AI29" s="2"/>
      <c r="AJ29" s="2"/>
      <c r="AL29" s="2"/>
      <c r="AM29" s="2"/>
      <c r="AN29" s="2"/>
      <c r="AO29" s="2"/>
      <c r="AQ29" s="2"/>
      <c r="AR29" s="2"/>
      <c r="AS29" s="2"/>
      <c r="AT29" s="2"/>
    </row>
    <row r="30" spans="1:46" ht="15" hidden="1" x14ac:dyDescent="0.25">
      <c r="A30" s="60"/>
      <c r="B30" s="175"/>
      <c r="C30" s="181"/>
      <c r="D30" s="90"/>
      <c r="E30" s="90" t="s">
        <v>132</v>
      </c>
      <c r="F30" s="90">
        <v>48.43</v>
      </c>
      <c r="G30" s="90">
        <v>0</v>
      </c>
      <c r="H30" s="90">
        <v>0</v>
      </c>
      <c r="I30" s="94">
        <f t="shared" si="1"/>
        <v>0</v>
      </c>
      <c r="J30" s="172"/>
      <c r="K30" s="93"/>
      <c r="L30" s="93"/>
      <c r="M30" s="169"/>
      <c r="N30" s="169"/>
      <c r="O30" s="169"/>
      <c r="P30" s="202"/>
      <c r="R30">
        <f t="shared" si="0"/>
        <v>48.43</v>
      </c>
      <c r="T30" s="1"/>
      <c r="U30" s="71"/>
      <c r="W30" s="2"/>
      <c r="X30" s="2"/>
      <c r="Y30" s="2"/>
      <c r="Z30" s="2"/>
      <c r="AB30" s="2"/>
      <c r="AC30" s="2"/>
      <c r="AD30" s="2"/>
      <c r="AE30" s="2"/>
      <c r="AG30" s="2"/>
      <c r="AH30" s="2"/>
      <c r="AI30" s="2"/>
      <c r="AJ30" s="2"/>
      <c r="AL30" s="2"/>
      <c r="AM30" s="2"/>
      <c r="AN30" s="2"/>
      <c r="AO30" s="2"/>
      <c r="AQ30" s="2"/>
      <c r="AR30" s="2"/>
      <c r="AS30" s="2"/>
      <c r="AT30" s="2"/>
    </row>
    <row r="31" spans="1:46" ht="15" hidden="1" x14ac:dyDescent="0.25">
      <c r="A31" s="60"/>
      <c r="B31" s="176"/>
      <c r="C31" s="182"/>
      <c r="D31" s="90"/>
      <c r="E31" s="90" t="s">
        <v>133</v>
      </c>
      <c r="F31" s="90">
        <v>30.28</v>
      </c>
      <c r="G31" s="90">
        <v>17.37</v>
      </c>
      <c r="H31" s="90">
        <v>0</v>
      </c>
      <c r="I31" s="94">
        <f t="shared" si="1"/>
        <v>7.6604346324593049</v>
      </c>
      <c r="J31" s="173"/>
      <c r="K31" s="95"/>
      <c r="L31" s="95"/>
      <c r="M31" s="170"/>
      <c r="N31" s="170"/>
      <c r="O31" s="170"/>
      <c r="P31" s="203"/>
      <c r="R31">
        <f t="shared" si="0"/>
        <v>47.650000000000006</v>
      </c>
      <c r="S31" s="66">
        <f>R29+R30+R31</f>
        <v>136.05000000000001</v>
      </c>
      <c r="T31" s="1">
        <f t="shared" si="2"/>
        <v>1.702318807213179</v>
      </c>
      <c r="U31" s="71">
        <f t="shared" si="3"/>
        <v>7.6604346324593049</v>
      </c>
      <c r="W31" s="76">
        <f>S31/$Z$6*100</f>
        <v>7.6896990250105963</v>
      </c>
      <c r="X31" s="76">
        <f>$X$6*W31%</f>
        <v>108.65544722339972</v>
      </c>
      <c r="Y31" s="2"/>
      <c r="Z31" s="2"/>
      <c r="AB31" s="76"/>
      <c r="AC31" s="76"/>
      <c r="AD31" s="2"/>
      <c r="AE31" s="2"/>
      <c r="AG31" s="76"/>
      <c r="AH31" s="76"/>
      <c r="AI31" s="2"/>
      <c r="AJ31" s="2"/>
      <c r="AL31" s="76"/>
      <c r="AM31" s="76"/>
      <c r="AN31" s="2"/>
      <c r="AO31" s="2"/>
      <c r="AQ31" s="76"/>
      <c r="AR31" s="76"/>
      <c r="AS31" s="2"/>
      <c r="AT31" s="2"/>
    </row>
    <row r="32" spans="1:46" ht="15" hidden="1" x14ac:dyDescent="0.25">
      <c r="A32" s="60"/>
      <c r="B32" s="174">
        <v>9</v>
      </c>
      <c r="C32" s="180" t="s">
        <v>103</v>
      </c>
      <c r="D32" s="90" t="s">
        <v>116</v>
      </c>
      <c r="E32" s="90" t="s">
        <v>131</v>
      </c>
      <c r="F32" s="90">
        <v>39.97</v>
      </c>
      <c r="G32" s="90">
        <v>0</v>
      </c>
      <c r="H32" s="90">
        <v>0</v>
      </c>
      <c r="I32" s="94">
        <v>23.03</v>
      </c>
      <c r="J32" s="171">
        <f>SUM(F32:I34)</f>
        <v>166.74043463245931</v>
      </c>
      <c r="K32" s="102"/>
      <c r="L32" s="102"/>
      <c r="M32" s="168">
        <v>0</v>
      </c>
      <c r="N32" s="171">
        <f t="shared" ref="N32" si="4">X34</f>
        <v>108.65544722339972</v>
      </c>
      <c r="O32" s="168">
        <v>1</v>
      </c>
      <c r="P32" s="201"/>
      <c r="R32">
        <f t="shared" si="0"/>
        <v>39.97</v>
      </c>
      <c r="T32" s="1"/>
      <c r="U32" s="71"/>
      <c r="W32" s="76"/>
      <c r="X32" s="76"/>
      <c r="Y32" s="2"/>
      <c r="Z32" s="2"/>
      <c r="AB32" s="76"/>
      <c r="AC32" s="76"/>
      <c r="AD32" s="2"/>
      <c r="AE32" s="2"/>
      <c r="AG32" s="76"/>
      <c r="AH32" s="76"/>
      <c r="AI32" s="2"/>
      <c r="AJ32" s="2"/>
      <c r="AL32" s="76"/>
      <c r="AM32" s="76"/>
      <c r="AN32" s="2"/>
      <c r="AO32" s="2"/>
      <c r="AQ32" s="76"/>
      <c r="AR32" s="76"/>
      <c r="AS32" s="2"/>
      <c r="AT32" s="2"/>
    </row>
    <row r="33" spans="1:46" ht="15" hidden="1" x14ac:dyDescent="0.25">
      <c r="A33" s="60"/>
      <c r="B33" s="175"/>
      <c r="C33" s="181"/>
      <c r="D33" s="90"/>
      <c r="E33" s="90" t="s">
        <v>132</v>
      </c>
      <c r="F33" s="90">
        <v>48.43</v>
      </c>
      <c r="G33" s="90">
        <v>0</v>
      </c>
      <c r="H33" s="90">
        <v>0</v>
      </c>
      <c r="I33" s="94">
        <f t="shared" si="1"/>
        <v>0</v>
      </c>
      <c r="J33" s="172"/>
      <c r="K33" s="93"/>
      <c r="L33" s="93"/>
      <c r="M33" s="169"/>
      <c r="N33" s="169"/>
      <c r="O33" s="169"/>
      <c r="P33" s="202"/>
      <c r="R33">
        <f t="shared" si="0"/>
        <v>48.43</v>
      </c>
      <c r="T33" s="1"/>
      <c r="U33" s="71"/>
      <c r="W33" s="76"/>
      <c r="X33" s="76"/>
      <c r="Y33" s="2"/>
      <c r="Z33" s="2"/>
      <c r="AB33" s="76"/>
      <c r="AC33" s="76"/>
      <c r="AD33" s="2"/>
      <c r="AE33" s="2"/>
      <c r="AG33" s="76"/>
      <c r="AH33" s="76"/>
      <c r="AI33" s="2"/>
      <c r="AJ33" s="2"/>
      <c r="AL33" s="76"/>
      <c r="AM33" s="76"/>
      <c r="AN33" s="2"/>
      <c r="AO33" s="2"/>
      <c r="AQ33" s="76"/>
      <c r="AR33" s="76"/>
      <c r="AS33" s="2"/>
      <c r="AT33" s="2"/>
    </row>
    <row r="34" spans="1:46" ht="15" hidden="1" x14ac:dyDescent="0.25">
      <c r="A34" s="60"/>
      <c r="B34" s="176"/>
      <c r="C34" s="182"/>
      <c r="D34" s="90"/>
      <c r="E34" s="90" t="s">
        <v>133</v>
      </c>
      <c r="F34" s="90">
        <v>30.28</v>
      </c>
      <c r="G34" s="90">
        <v>17.37</v>
      </c>
      <c r="H34" s="90">
        <v>0</v>
      </c>
      <c r="I34" s="94">
        <f t="shared" si="1"/>
        <v>7.6604346324593049</v>
      </c>
      <c r="J34" s="173"/>
      <c r="K34" s="95"/>
      <c r="L34" s="95"/>
      <c r="M34" s="170"/>
      <c r="N34" s="170"/>
      <c r="O34" s="170"/>
      <c r="P34" s="203"/>
      <c r="R34">
        <f t="shared" si="0"/>
        <v>47.650000000000006</v>
      </c>
      <c r="S34" s="66">
        <f>R32+R33+R34</f>
        <v>136.05000000000001</v>
      </c>
      <c r="T34" s="1">
        <f t="shared" si="2"/>
        <v>1.702318807213179</v>
      </c>
      <c r="U34" s="71">
        <f t="shared" si="3"/>
        <v>7.6604346324593049</v>
      </c>
      <c r="W34" s="76">
        <f t="shared" ref="W34:W67" si="5">S34/$Z$6*100</f>
        <v>7.6896990250105963</v>
      </c>
      <c r="X34" s="76">
        <f t="shared" ref="X34:X67" si="6">$X$6*W34%</f>
        <v>108.65544722339972</v>
      </c>
      <c r="Y34" s="2"/>
      <c r="Z34" s="2"/>
      <c r="AB34" s="76"/>
      <c r="AC34" s="76"/>
      <c r="AD34" s="2"/>
      <c r="AE34" s="2"/>
      <c r="AG34" s="76"/>
      <c r="AH34" s="76"/>
      <c r="AI34" s="2"/>
      <c r="AJ34" s="2"/>
      <c r="AL34" s="76"/>
      <c r="AM34" s="76"/>
      <c r="AN34" s="2"/>
      <c r="AO34" s="2"/>
      <c r="AQ34" s="76"/>
      <c r="AR34" s="76"/>
      <c r="AS34" s="2"/>
      <c r="AT34" s="2"/>
    </row>
    <row r="35" spans="1:46" ht="15" hidden="1" x14ac:dyDescent="0.25">
      <c r="A35" s="60"/>
      <c r="B35" s="174">
        <v>10</v>
      </c>
      <c r="C35" s="180" t="s">
        <v>104</v>
      </c>
      <c r="D35" s="90" t="s">
        <v>116</v>
      </c>
      <c r="E35" s="90" t="s">
        <v>131</v>
      </c>
      <c r="F35" s="90">
        <v>39.97</v>
      </c>
      <c r="G35" s="90">
        <v>0</v>
      </c>
      <c r="H35" s="90">
        <v>0</v>
      </c>
      <c r="I35" s="94">
        <v>23.03</v>
      </c>
      <c r="J35" s="171">
        <f>SUM(F35:I37)</f>
        <v>166.74043463245931</v>
      </c>
      <c r="K35" s="102"/>
      <c r="L35" s="102"/>
      <c r="M35" s="168">
        <v>0</v>
      </c>
      <c r="N35" s="171">
        <f t="shared" ref="N35" si="7">X37</f>
        <v>108.65544722339972</v>
      </c>
      <c r="O35" s="168">
        <v>1</v>
      </c>
      <c r="P35" s="201"/>
      <c r="R35">
        <f t="shared" si="0"/>
        <v>39.97</v>
      </c>
      <c r="T35" s="1"/>
      <c r="U35" s="71"/>
      <c r="W35" s="76"/>
      <c r="X35" s="76"/>
      <c r="Y35" s="2"/>
      <c r="Z35" s="2"/>
      <c r="AB35" s="76"/>
      <c r="AC35" s="76"/>
      <c r="AD35" s="2"/>
      <c r="AE35" s="2"/>
      <c r="AG35" s="76"/>
      <c r="AH35" s="76"/>
      <c r="AI35" s="2"/>
      <c r="AJ35" s="2"/>
      <c r="AL35" s="76"/>
      <c r="AM35" s="76"/>
      <c r="AN35" s="2"/>
      <c r="AO35" s="2"/>
      <c r="AQ35" s="76"/>
      <c r="AR35" s="76"/>
      <c r="AS35" s="2"/>
      <c r="AT35" s="2"/>
    </row>
    <row r="36" spans="1:46" ht="15" hidden="1" x14ac:dyDescent="0.25">
      <c r="A36" s="60"/>
      <c r="B36" s="175"/>
      <c r="C36" s="181"/>
      <c r="D36" s="90"/>
      <c r="E36" s="90" t="s">
        <v>132</v>
      </c>
      <c r="F36" s="90">
        <v>48.43</v>
      </c>
      <c r="G36" s="90">
        <v>0</v>
      </c>
      <c r="H36" s="90">
        <v>0</v>
      </c>
      <c r="I36" s="94">
        <f t="shared" si="1"/>
        <v>0</v>
      </c>
      <c r="J36" s="172"/>
      <c r="K36" s="93"/>
      <c r="L36" s="93"/>
      <c r="M36" s="169"/>
      <c r="N36" s="169"/>
      <c r="O36" s="169"/>
      <c r="P36" s="202"/>
      <c r="R36">
        <f t="shared" si="0"/>
        <v>48.43</v>
      </c>
      <c r="T36" s="1"/>
      <c r="U36" s="71"/>
      <c r="W36" s="76"/>
      <c r="X36" s="76"/>
      <c r="Y36" s="2"/>
      <c r="Z36" s="2"/>
      <c r="AB36" s="76"/>
      <c r="AC36" s="76"/>
      <c r="AD36" s="2"/>
      <c r="AE36" s="2"/>
      <c r="AG36" s="76"/>
      <c r="AH36" s="76"/>
      <c r="AI36" s="2"/>
      <c r="AJ36" s="2"/>
      <c r="AL36" s="76"/>
      <c r="AM36" s="76"/>
      <c r="AN36" s="2"/>
      <c r="AO36" s="2"/>
      <c r="AQ36" s="76"/>
      <c r="AR36" s="76"/>
      <c r="AS36" s="2"/>
      <c r="AT36" s="2"/>
    </row>
    <row r="37" spans="1:46" ht="15" hidden="1" x14ac:dyDescent="0.25">
      <c r="A37" s="60"/>
      <c r="B37" s="176"/>
      <c r="C37" s="182"/>
      <c r="D37" s="90"/>
      <c r="E37" s="90" t="s">
        <v>133</v>
      </c>
      <c r="F37" s="90">
        <v>30.28</v>
      </c>
      <c r="G37" s="90">
        <v>17.37</v>
      </c>
      <c r="H37" s="90">
        <v>0</v>
      </c>
      <c r="I37" s="94">
        <f t="shared" si="1"/>
        <v>7.6604346324593049</v>
      </c>
      <c r="J37" s="173"/>
      <c r="K37" s="95"/>
      <c r="L37" s="95"/>
      <c r="M37" s="170"/>
      <c r="N37" s="170"/>
      <c r="O37" s="170"/>
      <c r="P37" s="203"/>
      <c r="R37">
        <f t="shared" si="0"/>
        <v>47.650000000000006</v>
      </c>
      <c r="S37" s="66">
        <f>R35+R36+R37</f>
        <v>136.05000000000001</v>
      </c>
      <c r="T37" s="1">
        <f t="shared" si="2"/>
        <v>1.702318807213179</v>
      </c>
      <c r="U37" s="71">
        <f t="shared" si="3"/>
        <v>7.6604346324593049</v>
      </c>
      <c r="W37" s="76">
        <f t="shared" si="5"/>
        <v>7.6896990250105963</v>
      </c>
      <c r="X37" s="76">
        <f t="shared" si="6"/>
        <v>108.65544722339972</v>
      </c>
      <c r="Y37" s="2"/>
      <c r="Z37" s="2"/>
      <c r="AB37" s="76"/>
      <c r="AC37" s="76"/>
      <c r="AD37" s="2"/>
      <c r="AE37" s="2"/>
      <c r="AG37" s="76"/>
      <c r="AH37" s="76"/>
      <c r="AI37" s="2"/>
      <c r="AJ37" s="2"/>
      <c r="AL37" s="76"/>
      <c r="AM37" s="76"/>
      <c r="AN37" s="2"/>
      <c r="AO37" s="2"/>
      <c r="AQ37" s="76"/>
      <c r="AR37" s="76"/>
      <c r="AS37" s="2"/>
      <c r="AT37" s="2"/>
    </row>
    <row r="38" spans="1:46" ht="15" hidden="1" x14ac:dyDescent="0.25">
      <c r="A38" s="60"/>
      <c r="B38" s="174">
        <v>11</v>
      </c>
      <c r="C38" s="180" t="s">
        <v>105</v>
      </c>
      <c r="D38" s="90" t="s">
        <v>116</v>
      </c>
      <c r="E38" s="90" t="s">
        <v>131</v>
      </c>
      <c r="F38" s="90">
        <v>39.97</v>
      </c>
      <c r="G38" s="90">
        <v>0</v>
      </c>
      <c r="H38" s="90">
        <v>0</v>
      </c>
      <c r="I38" s="94">
        <v>23.03</v>
      </c>
      <c r="J38" s="171">
        <f>SUM(F38:I40)</f>
        <v>166.74043463245931</v>
      </c>
      <c r="K38" s="102"/>
      <c r="L38" s="102"/>
      <c r="M38" s="168">
        <v>0</v>
      </c>
      <c r="N38" s="171">
        <f t="shared" ref="N38" si="8">X40</f>
        <v>108.65544722339972</v>
      </c>
      <c r="O38" s="168">
        <v>1</v>
      </c>
      <c r="P38" s="201"/>
      <c r="R38">
        <f t="shared" si="0"/>
        <v>39.97</v>
      </c>
      <c r="T38" s="1">
        <f t="shared" si="2"/>
        <v>0</v>
      </c>
      <c r="U38" s="71">
        <f t="shared" si="3"/>
        <v>0</v>
      </c>
      <c r="W38" s="76"/>
      <c r="X38" s="76"/>
      <c r="Y38" s="2"/>
      <c r="Z38" s="2"/>
      <c r="AB38" s="76"/>
      <c r="AC38" s="76"/>
      <c r="AD38" s="2"/>
      <c r="AE38" s="2"/>
      <c r="AG38" s="76"/>
      <c r="AH38" s="76"/>
      <c r="AI38" s="2"/>
      <c r="AJ38" s="2"/>
      <c r="AL38" s="76"/>
      <c r="AM38" s="76"/>
      <c r="AN38" s="2"/>
      <c r="AO38" s="2"/>
      <c r="AQ38" s="76"/>
      <c r="AR38" s="76"/>
      <c r="AS38" s="2"/>
      <c r="AT38" s="2"/>
    </row>
    <row r="39" spans="1:46" ht="15" hidden="1" x14ac:dyDescent="0.25">
      <c r="A39" s="60"/>
      <c r="B39" s="175"/>
      <c r="C39" s="181"/>
      <c r="D39" s="90"/>
      <c r="E39" s="90" t="s">
        <v>132</v>
      </c>
      <c r="F39" s="90">
        <v>48.43</v>
      </c>
      <c r="G39" s="90">
        <v>0</v>
      </c>
      <c r="H39" s="90">
        <v>0</v>
      </c>
      <c r="I39" s="94">
        <f t="shared" si="1"/>
        <v>0</v>
      </c>
      <c r="J39" s="172"/>
      <c r="K39" s="93"/>
      <c r="L39" s="93"/>
      <c r="M39" s="169"/>
      <c r="N39" s="169"/>
      <c r="O39" s="169"/>
      <c r="P39" s="202"/>
      <c r="R39">
        <f t="shared" si="0"/>
        <v>48.43</v>
      </c>
      <c r="T39" s="1">
        <f t="shared" si="2"/>
        <v>0</v>
      </c>
      <c r="U39" s="71">
        <f t="shared" si="3"/>
        <v>0</v>
      </c>
      <c r="W39" s="76"/>
      <c r="X39" s="76"/>
      <c r="Y39" s="2"/>
      <c r="Z39" s="2"/>
      <c r="AB39" s="76"/>
      <c r="AC39" s="76"/>
      <c r="AD39" s="2"/>
      <c r="AE39" s="2"/>
      <c r="AG39" s="76"/>
      <c r="AH39" s="76"/>
      <c r="AI39" s="2"/>
      <c r="AJ39" s="2"/>
      <c r="AL39" s="76"/>
      <c r="AM39" s="76"/>
      <c r="AN39" s="2"/>
      <c r="AO39" s="2"/>
      <c r="AQ39" s="76"/>
      <c r="AR39" s="76"/>
      <c r="AS39" s="2"/>
      <c r="AT39" s="2"/>
    </row>
    <row r="40" spans="1:46" ht="15" hidden="1" x14ac:dyDescent="0.25">
      <c r="A40" s="60"/>
      <c r="B40" s="176"/>
      <c r="C40" s="182"/>
      <c r="D40" s="90"/>
      <c r="E40" s="90" t="s">
        <v>133</v>
      </c>
      <c r="F40" s="90">
        <v>30.28</v>
      </c>
      <c r="G40" s="90">
        <v>17.37</v>
      </c>
      <c r="H40" s="90">
        <v>0</v>
      </c>
      <c r="I40" s="94">
        <f t="shared" si="1"/>
        <v>7.6604346324593049</v>
      </c>
      <c r="J40" s="173"/>
      <c r="K40" s="95"/>
      <c r="L40" s="95"/>
      <c r="M40" s="170"/>
      <c r="N40" s="170"/>
      <c r="O40" s="170"/>
      <c r="P40" s="203"/>
      <c r="R40">
        <f t="shared" si="0"/>
        <v>47.650000000000006</v>
      </c>
      <c r="S40" s="66">
        <f>R38+R39+R40</f>
        <v>136.05000000000001</v>
      </c>
      <c r="T40" s="1">
        <f t="shared" si="2"/>
        <v>1.702318807213179</v>
      </c>
      <c r="U40" s="71">
        <f t="shared" si="3"/>
        <v>7.6604346324593049</v>
      </c>
      <c r="W40" s="76">
        <f t="shared" si="5"/>
        <v>7.6896990250105963</v>
      </c>
      <c r="X40" s="76">
        <f t="shared" si="6"/>
        <v>108.65544722339972</v>
      </c>
      <c r="Y40" s="2"/>
      <c r="Z40" s="2"/>
      <c r="AB40" s="76"/>
      <c r="AC40" s="76"/>
      <c r="AD40" s="2"/>
      <c r="AE40" s="2"/>
      <c r="AG40" s="76"/>
      <c r="AH40" s="76"/>
      <c r="AI40" s="2"/>
      <c r="AJ40" s="2"/>
      <c r="AL40" s="76"/>
      <c r="AM40" s="76"/>
      <c r="AN40" s="2"/>
      <c r="AO40" s="2"/>
      <c r="AQ40" s="76"/>
      <c r="AR40" s="76"/>
      <c r="AS40" s="2"/>
      <c r="AT40" s="2"/>
    </row>
    <row r="41" spans="1:46" ht="15" hidden="1" x14ac:dyDescent="0.25">
      <c r="A41" s="60"/>
      <c r="B41" s="174">
        <v>12</v>
      </c>
      <c r="C41" s="180" t="s">
        <v>106</v>
      </c>
      <c r="D41" s="90" t="s">
        <v>116</v>
      </c>
      <c r="E41" s="90" t="s">
        <v>131</v>
      </c>
      <c r="F41" s="90">
        <v>39.97</v>
      </c>
      <c r="G41" s="90">
        <v>0</v>
      </c>
      <c r="H41" s="90">
        <v>0</v>
      </c>
      <c r="I41" s="94">
        <v>23.03</v>
      </c>
      <c r="J41" s="171">
        <f>SUM(F41:I43)</f>
        <v>166.74043463245931</v>
      </c>
      <c r="K41" s="102"/>
      <c r="L41" s="102"/>
      <c r="M41" s="168">
        <v>0</v>
      </c>
      <c r="N41" s="171">
        <f t="shared" ref="N41" si="9">X43</f>
        <v>108.65544722339972</v>
      </c>
      <c r="O41" s="168">
        <v>1</v>
      </c>
      <c r="P41" s="201"/>
      <c r="R41">
        <f t="shared" si="0"/>
        <v>39.97</v>
      </c>
      <c r="T41" s="1">
        <f t="shared" si="2"/>
        <v>0</v>
      </c>
      <c r="U41" s="71">
        <f t="shared" si="3"/>
        <v>0</v>
      </c>
      <c r="W41" s="76"/>
      <c r="X41" s="76"/>
      <c r="Y41" s="2"/>
      <c r="Z41" s="2"/>
      <c r="AB41" s="76"/>
      <c r="AC41" s="76"/>
      <c r="AD41" s="2"/>
      <c r="AE41" s="2"/>
      <c r="AG41" s="76"/>
      <c r="AH41" s="76"/>
      <c r="AI41" s="2"/>
      <c r="AJ41" s="2"/>
      <c r="AL41" s="76"/>
      <c r="AM41" s="76"/>
      <c r="AN41" s="2"/>
      <c r="AO41" s="2"/>
      <c r="AQ41" s="76"/>
      <c r="AR41" s="76"/>
      <c r="AS41" s="2"/>
      <c r="AT41" s="2"/>
    </row>
    <row r="42" spans="1:46" ht="15" hidden="1" x14ac:dyDescent="0.25">
      <c r="A42" s="60"/>
      <c r="B42" s="175"/>
      <c r="C42" s="181"/>
      <c r="D42" s="90"/>
      <c r="E42" s="90" t="s">
        <v>132</v>
      </c>
      <c r="F42" s="90">
        <v>48.43</v>
      </c>
      <c r="G42" s="90">
        <v>0</v>
      </c>
      <c r="H42" s="90">
        <v>0</v>
      </c>
      <c r="I42" s="94">
        <f t="shared" si="1"/>
        <v>0</v>
      </c>
      <c r="J42" s="172"/>
      <c r="K42" s="93"/>
      <c r="L42" s="93"/>
      <c r="M42" s="169"/>
      <c r="N42" s="169"/>
      <c r="O42" s="169"/>
      <c r="P42" s="202"/>
      <c r="R42">
        <f t="shared" si="0"/>
        <v>48.43</v>
      </c>
      <c r="T42" s="1">
        <f t="shared" si="2"/>
        <v>0</v>
      </c>
      <c r="U42" s="71">
        <f t="shared" si="3"/>
        <v>0</v>
      </c>
      <c r="W42" s="76"/>
      <c r="X42" s="76"/>
      <c r="Y42" s="2"/>
      <c r="Z42" s="2"/>
      <c r="AB42" s="76"/>
      <c r="AC42" s="76"/>
      <c r="AD42" s="2"/>
      <c r="AE42" s="2"/>
      <c r="AG42" s="76"/>
      <c r="AH42" s="76"/>
      <c r="AI42" s="2"/>
      <c r="AJ42" s="2"/>
      <c r="AL42" s="76"/>
      <c r="AM42" s="76"/>
      <c r="AN42" s="2"/>
      <c r="AO42" s="2"/>
      <c r="AQ42" s="76"/>
      <c r="AR42" s="76"/>
      <c r="AS42" s="2"/>
      <c r="AT42" s="2"/>
    </row>
    <row r="43" spans="1:46" ht="15" hidden="1" x14ac:dyDescent="0.25">
      <c r="A43" s="60"/>
      <c r="B43" s="176"/>
      <c r="C43" s="182"/>
      <c r="D43" s="90"/>
      <c r="E43" s="90" t="s">
        <v>133</v>
      </c>
      <c r="F43" s="90">
        <v>30.28</v>
      </c>
      <c r="G43" s="90">
        <v>17.37</v>
      </c>
      <c r="H43" s="90">
        <v>0</v>
      </c>
      <c r="I43" s="94">
        <f t="shared" si="1"/>
        <v>7.6604346324593049</v>
      </c>
      <c r="J43" s="173"/>
      <c r="K43" s="95"/>
      <c r="L43" s="95"/>
      <c r="M43" s="170"/>
      <c r="N43" s="170"/>
      <c r="O43" s="170"/>
      <c r="P43" s="203"/>
      <c r="R43">
        <f t="shared" si="0"/>
        <v>47.650000000000006</v>
      </c>
      <c r="S43" s="66">
        <f>R41+R42+R43</f>
        <v>136.05000000000001</v>
      </c>
      <c r="T43" s="1">
        <f t="shared" si="2"/>
        <v>1.702318807213179</v>
      </c>
      <c r="U43" s="71">
        <f t="shared" si="3"/>
        <v>7.6604346324593049</v>
      </c>
      <c r="W43" s="76">
        <f t="shared" si="5"/>
        <v>7.6896990250105963</v>
      </c>
      <c r="X43" s="76">
        <f t="shared" si="6"/>
        <v>108.65544722339972</v>
      </c>
      <c r="Y43" s="2"/>
      <c r="Z43" s="2"/>
      <c r="AB43" s="76"/>
      <c r="AC43" s="76"/>
      <c r="AD43" s="2"/>
      <c r="AE43" s="2"/>
      <c r="AG43" s="76"/>
      <c r="AH43" s="76"/>
      <c r="AI43" s="2"/>
      <c r="AJ43" s="2"/>
      <c r="AL43" s="76"/>
      <c r="AM43" s="76"/>
      <c r="AN43" s="2"/>
      <c r="AO43" s="2"/>
      <c r="AQ43" s="76"/>
      <c r="AR43" s="76"/>
      <c r="AS43" s="2"/>
      <c r="AT43" s="2"/>
    </row>
    <row r="44" spans="1:46" ht="15" hidden="1" x14ac:dyDescent="0.25">
      <c r="A44" s="60"/>
      <c r="B44" s="174">
        <v>13</v>
      </c>
      <c r="C44" s="180" t="s">
        <v>107</v>
      </c>
      <c r="D44" s="90" t="s">
        <v>116</v>
      </c>
      <c r="E44" s="90" t="s">
        <v>131</v>
      </c>
      <c r="F44" s="90">
        <v>39.97</v>
      </c>
      <c r="G44" s="90">
        <v>0</v>
      </c>
      <c r="H44" s="90">
        <v>0</v>
      </c>
      <c r="I44" s="94">
        <v>23.03</v>
      </c>
      <c r="J44" s="171">
        <f>SUM(F44:I46)</f>
        <v>166.74043463245931</v>
      </c>
      <c r="K44" s="102"/>
      <c r="L44" s="102"/>
      <c r="M44" s="168">
        <v>0</v>
      </c>
      <c r="N44" s="171">
        <f t="shared" ref="N44" si="10">X46</f>
        <v>108.65544722339972</v>
      </c>
      <c r="O44" s="168">
        <v>1</v>
      </c>
      <c r="P44" s="201"/>
      <c r="R44">
        <f t="shared" si="0"/>
        <v>39.97</v>
      </c>
      <c r="T44" s="1">
        <f t="shared" si="2"/>
        <v>0</v>
      </c>
      <c r="U44" s="71">
        <f t="shared" si="3"/>
        <v>0</v>
      </c>
      <c r="W44" s="76"/>
      <c r="X44" s="76"/>
      <c r="Y44" s="2"/>
      <c r="Z44" s="2"/>
      <c r="AB44" s="76"/>
      <c r="AC44" s="76"/>
      <c r="AD44" s="2"/>
      <c r="AE44" s="2"/>
      <c r="AG44" s="76"/>
      <c r="AH44" s="76"/>
      <c r="AI44" s="2"/>
      <c r="AJ44" s="2"/>
      <c r="AL44" s="76"/>
      <c r="AM44" s="76"/>
      <c r="AN44" s="2"/>
      <c r="AO44" s="2"/>
      <c r="AQ44" s="76"/>
      <c r="AR44" s="76"/>
      <c r="AS44" s="2"/>
      <c r="AT44" s="2"/>
    </row>
    <row r="45" spans="1:46" ht="15" hidden="1" x14ac:dyDescent="0.25">
      <c r="A45" s="60"/>
      <c r="B45" s="175"/>
      <c r="C45" s="181"/>
      <c r="D45" s="90"/>
      <c r="E45" s="90" t="s">
        <v>132</v>
      </c>
      <c r="F45" s="90">
        <v>48.43</v>
      </c>
      <c r="G45" s="90">
        <v>0</v>
      </c>
      <c r="H45" s="90">
        <v>0</v>
      </c>
      <c r="I45" s="94">
        <f t="shared" si="1"/>
        <v>0</v>
      </c>
      <c r="J45" s="172"/>
      <c r="K45" s="93"/>
      <c r="L45" s="93"/>
      <c r="M45" s="169"/>
      <c r="N45" s="169"/>
      <c r="O45" s="169"/>
      <c r="P45" s="202"/>
      <c r="R45">
        <f t="shared" si="0"/>
        <v>48.43</v>
      </c>
      <c r="T45" s="1">
        <f t="shared" si="2"/>
        <v>0</v>
      </c>
      <c r="U45" s="71">
        <f t="shared" si="3"/>
        <v>0</v>
      </c>
      <c r="W45" s="76"/>
      <c r="X45" s="76"/>
      <c r="Y45" s="2"/>
      <c r="Z45" s="2"/>
      <c r="AB45" s="76"/>
      <c r="AC45" s="76"/>
      <c r="AD45" s="2"/>
      <c r="AE45" s="2"/>
      <c r="AG45" s="76"/>
      <c r="AH45" s="76"/>
      <c r="AI45" s="2"/>
      <c r="AJ45" s="2"/>
      <c r="AL45" s="76"/>
      <c r="AM45" s="76"/>
      <c r="AN45" s="2"/>
      <c r="AO45" s="2"/>
      <c r="AQ45" s="76"/>
      <c r="AR45" s="76"/>
      <c r="AS45" s="2"/>
      <c r="AT45" s="2"/>
    </row>
    <row r="46" spans="1:46" ht="15" hidden="1" x14ac:dyDescent="0.25">
      <c r="A46" s="60"/>
      <c r="B46" s="176"/>
      <c r="C46" s="182"/>
      <c r="D46" s="90"/>
      <c r="E46" s="90" t="s">
        <v>133</v>
      </c>
      <c r="F46" s="90">
        <v>30.28</v>
      </c>
      <c r="G46" s="90">
        <v>17.37</v>
      </c>
      <c r="H46" s="90">
        <v>0</v>
      </c>
      <c r="I46" s="94">
        <f t="shared" si="1"/>
        <v>7.6604346324593049</v>
      </c>
      <c r="J46" s="173"/>
      <c r="K46" s="95"/>
      <c r="L46" s="95"/>
      <c r="M46" s="170"/>
      <c r="N46" s="170"/>
      <c r="O46" s="170"/>
      <c r="P46" s="203"/>
      <c r="R46">
        <f t="shared" si="0"/>
        <v>47.650000000000006</v>
      </c>
      <c r="S46" s="66">
        <f>R44+R45+R46</f>
        <v>136.05000000000001</v>
      </c>
      <c r="T46" s="1">
        <f t="shared" si="2"/>
        <v>1.702318807213179</v>
      </c>
      <c r="U46" s="71">
        <f t="shared" si="3"/>
        <v>7.6604346324593049</v>
      </c>
      <c r="W46" s="76">
        <f t="shared" si="5"/>
        <v>7.6896990250105963</v>
      </c>
      <c r="X46" s="76">
        <f t="shared" si="6"/>
        <v>108.65544722339972</v>
      </c>
      <c r="Y46" s="2"/>
      <c r="Z46" s="2"/>
      <c r="AB46" s="76"/>
      <c r="AC46" s="76"/>
      <c r="AD46" s="2"/>
      <c r="AE46" s="2"/>
      <c r="AG46" s="76"/>
      <c r="AH46" s="76"/>
      <c r="AI46" s="2"/>
      <c r="AJ46" s="2"/>
      <c r="AL46" s="76"/>
      <c r="AM46" s="76"/>
      <c r="AN46" s="2"/>
      <c r="AO46" s="2"/>
      <c r="AQ46" s="76"/>
      <c r="AR46" s="76"/>
      <c r="AS46" s="2"/>
      <c r="AT46" s="2"/>
    </row>
    <row r="47" spans="1:46" ht="15" hidden="1" x14ac:dyDescent="0.25">
      <c r="A47" s="60"/>
      <c r="B47" s="174">
        <v>14</v>
      </c>
      <c r="C47" s="180" t="s">
        <v>108</v>
      </c>
      <c r="D47" s="90" t="s">
        <v>116</v>
      </c>
      <c r="E47" s="90" t="s">
        <v>131</v>
      </c>
      <c r="F47" s="90">
        <v>39.97</v>
      </c>
      <c r="G47" s="90">
        <v>0</v>
      </c>
      <c r="H47" s="90">
        <v>0</v>
      </c>
      <c r="I47" s="94">
        <v>23.03</v>
      </c>
      <c r="J47" s="171">
        <f>SUM(F47:I49)</f>
        <v>166.74043463245931</v>
      </c>
      <c r="K47" s="102"/>
      <c r="L47" s="102"/>
      <c r="M47" s="168">
        <v>0</v>
      </c>
      <c r="N47" s="171">
        <f t="shared" ref="N47" si="11">X49</f>
        <v>108.65544722339972</v>
      </c>
      <c r="O47" s="168">
        <v>1</v>
      </c>
      <c r="P47" s="201"/>
      <c r="R47">
        <f t="shared" si="0"/>
        <v>39.97</v>
      </c>
      <c r="T47" s="1">
        <f t="shared" si="2"/>
        <v>0</v>
      </c>
      <c r="U47" s="71">
        <f t="shared" si="3"/>
        <v>0</v>
      </c>
      <c r="W47" s="76"/>
      <c r="X47" s="76"/>
      <c r="Y47" s="2"/>
      <c r="Z47" s="2"/>
      <c r="AB47" s="76"/>
      <c r="AC47" s="76"/>
      <c r="AD47" s="2"/>
      <c r="AE47" s="2"/>
      <c r="AG47" s="76"/>
      <c r="AH47" s="76"/>
      <c r="AI47" s="2"/>
      <c r="AJ47" s="2"/>
      <c r="AL47" s="76"/>
      <c r="AM47" s="76"/>
      <c r="AN47" s="2"/>
      <c r="AO47" s="2"/>
      <c r="AQ47" s="76"/>
      <c r="AR47" s="76"/>
      <c r="AS47" s="2"/>
      <c r="AT47" s="2"/>
    </row>
    <row r="48" spans="1:46" ht="15" hidden="1" x14ac:dyDescent="0.25">
      <c r="A48" s="60"/>
      <c r="B48" s="175"/>
      <c r="C48" s="181"/>
      <c r="D48" s="90"/>
      <c r="E48" s="90" t="s">
        <v>132</v>
      </c>
      <c r="F48" s="90">
        <v>48.43</v>
      </c>
      <c r="G48" s="90">
        <v>0</v>
      </c>
      <c r="H48" s="90">
        <v>0</v>
      </c>
      <c r="I48" s="94">
        <f t="shared" si="1"/>
        <v>0</v>
      </c>
      <c r="J48" s="172"/>
      <c r="K48" s="93"/>
      <c r="L48" s="93"/>
      <c r="M48" s="169"/>
      <c r="N48" s="169"/>
      <c r="O48" s="169"/>
      <c r="P48" s="202"/>
      <c r="R48">
        <f t="shared" si="0"/>
        <v>48.43</v>
      </c>
      <c r="T48" s="1">
        <f t="shared" si="2"/>
        <v>0</v>
      </c>
      <c r="U48" s="71">
        <f t="shared" si="3"/>
        <v>0</v>
      </c>
      <c r="W48" s="76"/>
      <c r="X48" s="76"/>
      <c r="Y48" s="2"/>
      <c r="Z48" s="2"/>
      <c r="AB48" s="76"/>
      <c r="AC48" s="76"/>
      <c r="AD48" s="2"/>
      <c r="AE48" s="2"/>
      <c r="AG48" s="76"/>
      <c r="AH48" s="76"/>
      <c r="AI48" s="2"/>
      <c r="AJ48" s="2"/>
      <c r="AL48" s="76"/>
      <c r="AM48" s="76"/>
      <c r="AN48" s="2"/>
      <c r="AO48" s="2"/>
      <c r="AQ48" s="76"/>
      <c r="AR48" s="76"/>
      <c r="AS48" s="2"/>
      <c r="AT48" s="2"/>
    </row>
    <row r="49" spans="1:46" ht="15" hidden="1" x14ac:dyDescent="0.25">
      <c r="A49" s="60"/>
      <c r="B49" s="176"/>
      <c r="C49" s="182"/>
      <c r="D49" s="90"/>
      <c r="E49" s="90" t="s">
        <v>133</v>
      </c>
      <c r="F49" s="90">
        <v>30.28</v>
      </c>
      <c r="G49" s="90">
        <v>17.37</v>
      </c>
      <c r="H49" s="90">
        <v>0</v>
      </c>
      <c r="I49" s="94">
        <f t="shared" si="1"/>
        <v>7.6604346324593049</v>
      </c>
      <c r="J49" s="173"/>
      <c r="K49" s="95"/>
      <c r="L49" s="95"/>
      <c r="M49" s="170"/>
      <c r="N49" s="170"/>
      <c r="O49" s="170"/>
      <c r="P49" s="203"/>
      <c r="R49">
        <f t="shared" si="0"/>
        <v>47.650000000000006</v>
      </c>
      <c r="S49" s="66">
        <f>R47+R48+R49</f>
        <v>136.05000000000001</v>
      </c>
      <c r="T49" s="1">
        <f t="shared" si="2"/>
        <v>1.702318807213179</v>
      </c>
      <c r="U49" s="71">
        <f t="shared" si="3"/>
        <v>7.6604346324593049</v>
      </c>
      <c r="W49" s="76">
        <f t="shared" si="5"/>
        <v>7.6896990250105963</v>
      </c>
      <c r="X49" s="76">
        <f t="shared" si="6"/>
        <v>108.65544722339972</v>
      </c>
      <c r="Y49" s="2"/>
      <c r="Z49" s="2"/>
      <c r="AB49" s="76"/>
      <c r="AC49" s="76"/>
      <c r="AD49" s="2"/>
      <c r="AE49" s="2"/>
      <c r="AG49" s="76"/>
      <c r="AH49" s="76"/>
      <c r="AI49" s="2"/>
      <c r="AJ49" s="2"/>
      <c r="AL49" s="76"/>
      <c r="AM49" s="76"/>
      <c r="AN49" s="2"/>
      <c r="AO49" s="2"/>
      <c r="AQ49" s="76"/>
      <c r="AR49" s="76"/>
      <c r="AS49" s="2"/>
      <c r="AT49" s="2"/>
    </row>
    <row r="50" spans="1:46" ht="15" hidden="1" x14ac:dyDescent="0.25">
      <c r="A50" s="60"/>
      <c r="B50" s="174">
        <v>15</v>
      </c>
      <c r="C50" s="180" t="s">
        <v>109</v>
      </c>
      <c r="D50" s="90" t="s">
        <v>116</v>
      </c>
      <c r="E50" s="90" t="s">
        <v>131</v>
      </c>
      <c r="F50" s="90">
        <v>40.020000000000003</v>
      </c>
      <c r="G50" s="90">
        <v>0</v>
      </c>
      <c r="H50" s="90">
        <v>0</v>
      </c>
      <c r="I50" s="94">
        <v>22.93</v>
      </c>
      <c r="J50" s="171">
        <f>SUM(F50:I52)</f>
        <v>166.74606523490871</v>
      </c>
      <c r="K50" s="102"/>
      <c r="L50" s="102"/>
      <c r="M50" s="168">
        <v>0</v>
      </c>
      <c r="N50" s="171">
        <f t="shared" ref="N50" si="12">X52</f>
        <v>108.73531157270027</v>
      </c>
      <c r="O50" s="168">
        <v>1</v>
      </c>
      <c r="P50" s="201"/>
      <c r="R50">
        <f t="shared" si="0"/>
        <v>40.020000000000003</v>
      </c>
      <c r="T50" s="1">
        <f t="shared" si="2"/>
        <v>0</v>
      </c>
      <c r="U50" s="71">
        <f t="shared" si="3"/>
        <v>0</v>
      </c>
      <c r="W50" s="76"/>
      <c r="X50" s="76"/>
      <c r="Y50" s="2"/>
      <c r="Z50" s="2"/>
      <c r="AB50" s="76"/>
      <c r="AC50" s="76"/>
      <c r="AD50" s="2"/>
      <c r="AE50" s="2"/>
      <c r="AG50" s="76"/>
      <c r="AH50" s="76"/>
      <c r="AI50" s="2"/>
      <c r="AJ50" s="2"/>
      <c r="AL50" s="76"/>
      <c r="AM50" s="76"/>
      <c r="AN50" s="2"/>
      <c r="AO50" s="2"/>
      <c r="AQ50" s="76"/>
      <c r="AR50" s="76"/>
      <c r="AS50" s="2"/>
      <c r="AT50" s="2"/>
    </row>
    <row r="51" spans="1:46" ht="15" hidden="1" x14ac:dyDescent="0.25">
      <c r="A51" s="60"/>
      <c r="B51" s="175"/>
      <c r="C51" s="181"/>
      <c r="D51" s="90"/>
      <c r="E51" s="90" t="s">
        <v>132</v>
      </c>
      <c r="F51" s="90">
        <v>48.43</v>
      </c>
      <c r="G51" s="90">
        <v>0</v>
      </c>
      <c r="H51" s="90">
        <v>0</v>
      </c>
      <c r="I51" s="94">
        <f t="shared" si="1"/>
        <v>0</v>
      </c>
      <c r="J51" s="172"/>
      <c r="K51" s="93"/>
      <c r="L51" s="93"/>
      <c r="M51" s="169"/>
      <c r="N51" s="169"/>
      <c r="O51" s="169"/>
      <c r="P51" s="202"/>
      <c r="R51">
        <f t="shared" si="0"/>
        <v>48.43</v>
      </c>
      <c r="T51" s="1">
        <f t="shared" si="2"/>
        <v>0</v>
      </c>
      <c r="U51" s="71">
        <f t="shared" si="3"/>
        <v>0</v>
      </c>
      <c r="W51" s="76"/>
      <c r="X51" s="76"/>
      <c r="Y51" s="2"/>
      <c r="Z51" s="2"/>
      <c r="AB51" s="76"/>
      <c r="AC51" s="76"/>
      <c r="AD51" s="2"/>
      <c r="AE51" s="2"/>
      <c r="AG51" s="76"/>
      <c r="AH51" s="76"/>
      <c r="AI51" s="2"/>
      <c r="AJ51" s="2"/>
      <c r="AL51" s="76"/>
      <c r="AM51" s="76"/>
      <c r="AN51" s="2"/>
      <c r="AO51" s="2"/>
      <c r="AQ51" s="76"/>
      <c r="AR51" s="76"/>
      <c r="AS51" s="2"/>
      <c r="AT51" s="2"/>
    </row>
    <row r="52" spans="1:46" ht="15" hidden="1" x14ac:dyDescent="0.25">
      <c r="A52" s="60"/>
      <c r="B52" s="176"/>
      <c r="C52" s="182"/>
      <c r="D52" s="90"/>
      <c r="E52" s="90" t="s">
        <v>133</v>
      </c>
      <c r="F52" s="90">
        <v>30.33</v>
      </c>
      <c r="G52" s="90">
        <v>17.37</v>
      </c>
      <c r="H52" s="90">
        <v>0</v>
      </c>
      <c r="I52" s="94">
        <f t="shared" si="1"/>
        <v>7.6660652349087428</v>
      </c>
      <c r="J52" s="173"/>
      <c r="K52" s="95"/>
      <c r="L52" s="95"/>
      <c r="M52" s="170"/>
      <c r="N52" s="170"/>
      <c r="O52" s="170"/>
      <c r="P52" s="203"/>
      <c r="R52">
        <f t="shared" si="0"/>
        <v>47.7</v>
      </c>
      <c r="S52" s="66">
        <f>R50+R51+R52</f>
        <v>136.15</v>
      </c>
      <c r="T52" s="1">
        <f t="shared" si="2"/>
        <v>1.7035700522019428</v>
      </c>
      <c r="U52" s="71">
        <f t="shared" si="3"/>
        <v>7.6660652349087428</v>
      </c>
      <c r="W52" s="76">
        <f t="shared" si="5"/>
        <v>7.6953511374876342</v>
      </c>
      <c r="X52" s="76">
        <f t="shared" si="6"/>
        <v>108.73531157270027</v>
      </c>
      <c r="Y52" s="2"/>
      <c r="Z52" s="2"/>
      <c r="AB52" s="76"/>
      <c r="AC52" s="76"/>
      <c r="AD52" s="2"/>
      <c r="AE52" s="2"/>
      <c r="AG52" s="76"/>
      <c r="AH52" s="76"/>
      <c r="AI52" s="2"/>
      <c r="AJ52" s="2"/>
      <c r="AL52" s="76"/>
      <c r="AM52" s="76"/>
      <c r="AN52" s="2"/>
      <c r="AO52" s="2"/>
      <c r="AQ52" s="76"/>
      <c r="AR52" s="76"/>
      <c r="AS52" s="2"/>
      <c r="AT52" s="2"/>
    </row>
    <row r="53" spans="1:46" ht="15" hidden="1" x14ac:dyDescent="0.25">
      <c r="A53" s="60"/>
      <c r="B53" s="174">
        <v>16</v>
      </c>
      <c r="C53" s="180" t="s">
        <v>110</v>
      </c>
      <c r="D53" s="90" t="s">
        <v>116</v>
      </c>
      <c r="E53" s="90" t="s">
        <v>131</v>
      </c>
      <c r="F53" s="90">
        <v>40.020000000000003</v>
      </c>
      <c r="G53" s="90">
        <v>0</v>
      </c>
      <c r="H53" s="90">
        <v>0</v>
      </c>
      <c r="I53" s="94">
        <v>22.93</v>
      </c>
      <c r="J53" s="171">
        <f>SUM(F53:I55)</f>
        <v>166.74606523490871</v>
      </c>
      <c r="K53" s="102"/>
      <c r="L53" s="102"/>
      <c r="M53" s="168">
        <v>0</v>
      </c>
      <c r="N53" s="171">
        <f t="shared" ref="N53" si="13">X55</f>
        <v>108.73531157270027</v>
      </c>
      <c r="O53" s="168">
        <v>1</v>
      </c>
      <c r="P53" s="201"/>
      <c r="R53">
        <f t="shared" si="0"/>
        <v>40.020000000000003</v>
      </c>
      <c r="T53" s="1">
        <f t="shared" si="2"/>
        <v>0</v>
      </c>
      <c r="U53" s="71">
        <f t="shared" si="3"/>
        <v>0</v>
      </c>
      <c r="W53" s="76"/>
      <c r="X53" s="76"/>
      <c r="Y53" s="2"/>
      <c r="Z53" s="2"/>
      <c r="AB53" s="76"/>
      <c r="AC53" s="76"/>
      <c r="AD53" s="2"/>
      <c r="AE53" s="2"/>
      <c r="AG53" s="76"/>
      <c r="AH53" s="76"/>
      <c r="AI53" s="2"/>
      <c r="AJ53" s="2"/>
      <c r="AL53" s="76"/>
      <c r="AM53" s="76"/>
      <c r="AN53" s="2"/>
      <c r="AO53" s="2"/>
      <c r="AQ53" s="76"/>
      <c r="AR53" s="76"/>
      <c r="AS53" s="2"/>
      <c r="AT53" s="2"/>
    </row>
    <row r="54" spans="1:46" ht="15" hidden="1" x14ac:dyDescent="0.25">
      <c r="A54" s="60"/>
      <c r="B54" s="175"/>
      <c r="C54" s="181"/>
      <c r="D54" s="90"/>
      <c r="E54" s="90" t="s">
        <v>132</v>
      </c>
      <c r="F54" s="90">
        <v>48.43</v>
      </c>
      <c r="G54" s="90">
        <v>0</v>
      </c>
      <c r="H54" s="90">
        <v>0</v>
      </c>
      <c r="I54" s="94">
        <f t="shared" si="1"/>
        <v>0</v>
      </c>
      <c r="J54" s="172"/>
      <c r="K54" s="93"/>
      <c r="L54" s="93"/>
      <c r="M54" s="169"/>
      <c r="N54" s="169"/>
      <c r="O54" s="169"/>
      <c r="P54" s="202"/>
      <c r="R54">
        <f t="shared" si="0"/>
        <v>48.43</v>
      </c>
      <c r="T54" s="1">
        <f t="shared" si="2"/>
        <v>0</v>
      </c>
      <c r="U54" s="71">
        <f t="shared" si="3"/>
        <v>0</v>
      </c>
      <c r="W54" s="76"/>
      <c r="X54" s="76"/>
      <c r="Y54" s="2"/>
      <c r="Z54" s="2"/>
      <c r="AB54" s="76"/>
      <c r="AC54" s="76"/>
      <c r="AD54" s="2"/>
      <c r="AE54" s="2"/>
      <c r="AG54" s="76"/>
      <c r="AH54" s="76"/>
      <c r="AI54" s="2"/>
      <c r="AJ54" s="2"/>
      <c r="AL54" s="76"/>
      <c r="AM54" s="76"/>
      <c r="AN54" s="2"/>
      <c r="AO54" s="2"/>
      <c r="AQ54" s="76"/>
      <c r="AR54" s="76"/>
      <c r="AS54" s="2"/>
      <c r="AT54" s="2"/>
    </row>
    <row r="55" spans="1:46" ht="15" hidden="1" x14ac:dyDescent="0.25">
      <c r="A55" s="60"/>
      <c r="B55" s="176"/>
      <c r="C55" s="182"/>
      <c r="D55" s="90"/>
      <c r="E55" s="90" t="s">
        <v>133</v>
      </c>
      <c r="F55" s="90">
        <v>30.33</v>
      </c>
      <c r="G55" s="90">
        <v>17.37</v>
      </c>
      <c r="H55" s="90">
        <v>0</v>
      </c>
      <c r="I55" s="94">
        <f t="shared" si="1"/>
        <v>7.6660652349087428</v>
      </c>
      <c r="J55" s="173"/>
      <c r="K55" s="95"/>
      <c r="L55" s="95"/>
      <c r="M55" s="170"/>
      <c r="N55" s="170"/>
      <c r="O55" s="170"/>
      <c r="P55" s="203"/>
      <c r="R55">
        <f t="shared" si="0"/>
        <v>47.7</v>
      </c>
      <c r="S55" s="66">
        <f>R53+R54+R55</f>
        <v>136.15</v>
      </c>
      <c r="T55" s="1">
        <f t="shared" si="2"/>
        <v>1.7035700522019428</v>
      </c>
      <c r="U55" s="71">
        <f t="shared" si="3"/>
        <v>7.6660652349087428</v>
      </c>
      <c r="W55" s="76">
        <f t="shared" si="5"/>
        <v>7.6953511374876342</v>
      </c>
      <c r="X55" s="76">
        <f t="shared" si="6"/>
        <v>108.73531157270027</v>
      </c>
      <c r="Y55" s="2"/>
      <c r="Z55" s="2"/>
      <c r="AB55" s="76"/>
      <c r="AC55" s="76"/>
      <c r="AD55" s="2"/>
      <c r="AE55" s="2"/>
      <c r="AG55" s="76"/>
      <c r="AH55" s="76"/>
      <c r="AI55" s="2"/>
      <c r="AJ55" s="2"/>
      <c r="AL55" s="76"/>
      <c r="AM55" s="76"/>
      <c r="AN55" s="2"/>
      <c r="AO55" s="2"/>
      <c r="AQ55" s="76"/>
      <c r="AR55" s="76"/>
      <c r="AS55" s="2"/>
      <c r="AT55" s="2"/>
    </row>
    <row r="56" spans="1:46" ht="15" hidden="1" x14ac:dyDescent="0.25">
      <c r="A56" s="60"/>
      <c r="B56" s="174">
        <v>17</v>
      </c>
      <c r="C56" s="180" t="s">
        <v>111</v>
      </c>
      <c r="D56" s="90" t="s">
        <v>116</v>
      </c>
      <c r="E56" s="90" t="s">
        <v>131</v>
      </c>
      <c r="F56" s="90">
        <v>40.020000000000003</v>
      </c>
      <c r="G56" s="90">
        <v>0</v>
      </c>
      <c r="H56" s="90">
        <v>0</v>
      </c>
      <c r="I56" s="94">
        <v>22.93</v>
      </c>
      <c r="J56" s="171">
        <f>SUM(F56:I58)</f>
        <v>166.74606523490871</v>
      </c>
      <c r="K56" s="102"/>
      <c r="L56" s="102"/>
      <c r="M56" s="168">
        <v>0</v>
      </c>
      <c r="N56" s="171">
        <f t="shared" ref="N56" si="14">X58</f>
        <v>108.73531157270027</v>
      </c>
      <c r="O56" s="168">
        <v>1</v>
      </c>
      <c r="P56" s="201"/>
      <c r="R56">
        <f t="shared" si="0"/>
        <v>40.020000000000003</v>
      </c>
      <c r="T56" s="1">
        <f t="shared" si="2"/>
        <v>0</v>
      </c>
      <c r="U56" s="71">
        <f t="shared" si="3"/>
        <v>0</v>
      </c>
      <c r="W56" s="76"/>
      <c r="X56" s="76"/>
      <c r="Y56" s="2"/>
      <c r="Z56" s="2"/>
      <c r="AB56" s="76"/>
      <c r="AC56" s="76"/>
      <c r="AD56" s="2"/>
      <c r="AE56" s="2"/>
      <c r="AG56" s="76"/>
      <c r="AH56" s="76"/>
      <c r="AI56" s="2"/>
      <c r="AJ56" s="2"/>
      <c r="AL56" s="76"/>
      <c r="AM56" s="76"/>
      <c r="AN56" s="2"/>
      <c r="AO56" s="2"/>
      <c r="AQ56" s="76"/>
      <c r="AR56" s="76"/>
      <c r="AS56" s="2"/>
      <c r="AT56" s="2"/>
    </row>
    <row r="57" spans="1:46" ht="15" hidden="1" x14ac:dyDescent="0.25">
      <c r="A57" s="60"/>
      <c r="B57" s="175"/>
      <c r="C57" s="181"/>
      <c r="D57" s="90"/>
      <c r="E57" s="90" t="s">
        <v>132</v>
      </c>
      <c r="F57" s="90">
        <v>48.43</v>
      </c>
      <c r="G57" s="90">
        <v>0</v>
      </c>
      <c r="H57" s="90">
        <v>0</v>
      </c>
      <c r="I57" s="94">
        <f t="shared" si="1"/>
        <v>0</v>
      </c>
      <c r="J57" s="172"/>
      <c r="K57" s="93"/>
      <c r="L57" s="93"/>
      <c r="M57" s="169"/>
      <c r="N57" s="169"/>
      <c r="O57" s="169"/>
      <c r="P57" s="202"/>
      <c r="R57">
        <f t="shared" si="0"/>
        <v>48.43</v>
      </c>
      <c r="T57" s="1">
        <f t="shared" si="2"/>
        <v>0</v>
      </c>
      <c r="U57" s="71">
        <f t="shared" si="3"/>
        <v>0</v>
      </c>
      <c r="W57" s="76"/>
      <c r="X57" s="76"/>
      <c r="Y57" s="2"/>
      <c r="Z57" s="2"/>
      <c r="AB57" s="76"/>
      <c r="AC57" s="76"/>
      <c r="AD57" s="2"/>
      <c r="AE57" s="2"/>
      <c r="AG57" s="76"/>
      <c r="AH57" s="76"/>
      <c r="AI57" s="2"/>
      <c r="AJ57" s="2"/>
      <c r="AL57" s="76"/>
      <c r="AM57" s="76"/>
      <c r="AN57" s="2"/>
      <c r="AO57" s="2"/>
      <c r="AQ57" s="76"/>
      <c r="AR57" s="76"/>
      <c r="AS57" s="2"/>
      <c r="AT57" s="2"/>
    </row>
    <row r="58" spans="1:46" ht="15" hidden="1" x14ac:dyDescent="0.25">
      <c r="A58" s="60"/>
      <c r="B58" s="176"/>
      <c r="C58" s="182"/>
      <c r="D58" s="90"/>
      <c r="E58" s="90" t="s">
        <v>133</v>
      </c>
      <c r="F58" s="90">
        <v>30.33</v>
      </c>
      <c r="G58" s="90">
        <v>17.37</v>
      </c>
      <c r="H58" s="90">
        <v>0</v>
      </c>
      <c r="I58" s="94">
        <f t="shared" si="1"/>
        <v>7.6660652349087428</v>
      </c>
      <c r="J58" s="173"/>
      <c r="K58" s="95"/>
      <c r="L58" s="95"/>
      <c r="M58" s="170"/>
      <c r="N58" s="170"/>
      <c r="O58" s="170"/>
      <c r="P58" s="203"/>
      <c r="R58">
        <f t="shared" si="0"/>
        <v>47.7</v>
      </c>
      <c r="S58" s="66">
        <f>R56+R57+R58</f>
        <v>136.15</v>
      </c>
      <c r="T58" s="1">
        <f t="shared" si="2"/>
        <v>1.7035700522019428</v>
      </c>
      <c r="U58" s="71">
        <f t="shared" si="3"/>
        <v>7.6660652349087428</v>
      </c>
      <c r="W58" s="76">
        <f t="shared" si="5"/>
        <v>7.6953511374876342</v>
      </c>
      <c r="X58" s="76">
        <f t="shared" si="6"/>
        <v>108.73531157270027</v>
      </c>
      <c r="Y58" s="2"/>
      <c r="Z58" s="2"/>
      <c r="AB58" s="76"/>
      <c r="AC58" s="76"/>
      <c r="AD58" s="2"/>
      <c r="AE58" s="2"/>
      <c r="AG58" s="76"/>
      <c r="AH58" s="76"/>
      <c r="AI58" s="2"/>
      <c r="AJ58" s="2"/>
      <c r="AL58" s="76"/>
      <c r="AM58" s="76"/>
      <c r="AN58" s="2"/>
      <c r="AO58" s="2"/>
      <c r="AQ58" s="76"/>
      <c r="AR58" s="76"/>
      <c r="AS58" s="2"/>
      <c r="AT58" s="2"/>
    </row>
    <row r="59" spans="1:46" ht="15" hidden="1" x14ac:dyDescent="0.25">
      <c r="A59" s="60"/>
      <c r="B59" s="174">
        <v>18</v>
      </c>
      <c r="C59" s="180" t="s">
        <v>112</v>
      </c>
      <c r="D59" s="90" t="s">
        <v>116</v>
      </c>
      <c r="E59" s="90" t="s">
        <v>131</v>
      </c>
      <c r="F59" s="90">
        <v>40.020000000000003</v>
      </c>
      <c r="G59" s="90">
        <v>0</v>
      </c>
      <c r="H59" s="90">
        <v>0</v>
      </c>
      <c r="I59" s="94">
        <v>22.93</v>
      </c>
      <c r="J59" s="171">
        <f>SUM(F59:I61)</f>
        <v>166.74606523490871</v>
      </c>
      <c r="K59" s="102"/>
      <c r="L59" s="102"/>
      <c r="M59" s="168">
        <v>0</v>
      </c>
      <c r="N59" s="171">
        <f t="shared" ref="N59" si="15">X61</f>
        <v>108.73531157270027</v>
      </c>
      <c r="O59" s="168">
        <v>1</v>
      </c>
      <c r="P59" s="201"/>
      <c r="R59">
        <f t="shared" si="0"/>
        <v>40.020000000000003</v>
      </c>
      <c r="T59" s="1">
        <f t="shared" si="2"/>
        <v>0</v>
      </c>
      <c r="U59" s="71">
        <f t="shared" si="3"/>
        <v>0</v>
      </c>
      <c r="W59" s="76"/>
      <c r="X59" s="76"/>
      <c r="Y59" s="2"/>
      <c r="Z59" s="2"/>
      <c r="AB59" s="76"/>
      <c r="AC59" s="76"/>
      <c r="AD59" s="2"/>
      <c r="AE59" s="2"/>
      <c r="AG59" s="76"/>
      <c r="AH59" s="76"/>
      <c r="AI59" s="2"/>
      <c r="AJ59" s="2"/>
      <c r="AL59" s="76"/>
      <c r="AM59" s="76"/>
      <c r="AN59" s="2"/>
      <c r="AO59" s="2"/>
      <c r="AQ59" s="76"/>
      <c r="AR59" s="76"/>
      <c r="AS59" s="2"/>
      <c r="AT59" s="2"/>
    </row>
    <row r="60" spans="1:46" ht="15" hidden="1" x14ac:dyDescent="0.25">
      <c r="A60" s="60"/>
      <c r="B60" s="175"/>
      <c r="C60" s="181"/>
      <c r="D60" s="90"/>
      <c r="E60" s="90" t="s">
        <v>132</v>
      </c>
      <c r="F60" s="90">
        <v>48.43</v>
      </c>
      <c r="G60" s="90">
        <v>0</v>
      </c>
      <c r="H60" s="90">
        <v>0</v>
      </c>
      <c r="I60" s="94">
        <f t="shared" si="1"/>
        <v>0</v>
      </c>
      <c r="J60" s="172"/>
      <c r="K60" s="93"/>
      <c r="L60" s="93"/>
      <c r="M60" s="169"/>
      <c r="N60" s="169"/>
      <c r="O60" s="169"/>
      <c r="P60" s="202"/>
      <c r="R60">
        <f t="shared" si="0"/>
        <v>48.43</v>
      </c>
      <c r="T60" s="1">
        <f t="shared" si="2"/>
        <v>0</v>
      </c>
      <c r="U60" s="71">
        <f t="shared" si="3"/>
        <v>0</v>
      </c>
      <c r="W60" s="76"/>
      <c r="X60" s="76"/>
      <c r="Y60" s="2"/>
      <c r="Z60" s="2"/>
      <c r="AB60" s="76"/>
      <c r="AC60" s="76"/>
      <c r="AD60" s="2"/>
      <c r="AE60" s="2"/>
      <c r="AG60" s="76"/>
      <c r="AH60" s="76"/>
      <c r="AI60" s="2"/>
      <c r="AJ60" s="2"/>
      <c r="AL60" s="76"/>
      <c r="AM60" s="76"/>
      <c r="AN60" s="2"/>
      <c r="AO60" s="2"/>
      <c r="AQ60" s="76"/>
      <c r="AR60" s="76"/>
      <c r="AS60" s="2"/>
      <c r="AT60" s="2"/>
    </row>
    <row r="61" spans="1:46" ht="15" hidden="1" x14ac:dyDescent="0.25">
      <c r="A61" s="60"/>
      <c r="B61" s="176"/>
      <c r="C61" s="182"/>
      <c r="D61" s="90"/>
      <c r="E61" s="90" t="s">
        <v>133</v>
      </c>
      <c r="F61" s="90">
        <v>30.33</v>
      </c>
      <c r="G61" s="90">
        <v>17.37</v>
      </c>
      <c r="H61" s="90">
        <v>0</v>
      </c>
      <c r="I61" s="94">
        <f t="shared" si="1"/>
        <v>7.6660652349087428</v>
      </c>
      <c r="J61" s="173"/>
      <c r="K61" s="95"/>
      <c r="L61" s="95"/>
      <c r="M61" s="170"/>
      <c r="N61" s="170"/>
      <c r="O61" s="170"/>
      <c r="P61" s="203"/>
      <c r="R61">
        <f t="shared" si="0"/>
        <v>47.7</v>
      </c>
      <c r="S61" s="66">
        <f>R59+R60+R61</f>
        <v>136.15</v>
      </c>
      <c r="T61" s="1">
        <f t="shared" si="2"/>
        <v>1.7035700522019428</v>
      </c>
      <c r="U61" s="71">
        <f t="shared" si="3"/>
        <v>7.6660652349087428</v>
      </c>
      <c r="W61" s="76">
        <f t="shared" si="5"/>
        <v>7.6953511374876342</v>
      </c>
      <c r="X61" s="76">
        <f t="shared" si="6"/>
        <v>108.73531157270027</v>
      </c>
      <c r="Y61" s="2"/>
      <c r="Z61" s="2"/>
      <c r="AB61" s="76"/>
      <c r="AC61" s="76"/>
      <c r="AD61" s="2"/>
      <c r="AE61" s="2"/>
      <c r="AG61" s="76"/>
      <c r="AH61" s="76"/>
      <c r="AI61" s="2"/>
      <c r="AJ61" s="2"/>
      <c r="AL61" s="76"/>
      <c r="AM61" s="76"/>
      <c r="AN61" s="2"/>
      <c r="AO61" s="2"/>
      <c r="AQ61" s="76"/>
      <c r="AR61" s="76"/>
      <c r="AS61" s="2"/>
      <c r="AT61" s="2"/>
    </row>
    <row r="62" spans="1:46" ht="15" hidden="1" x14ac:dyDescent="0.25">
      <c r="A62" s="60"/>
      <c r="B62" s="174">
        <v>19</v>
      </c>
      <c r="C62" s="180" t="s">
        <v>113</v>
      </c>
      <c r="D62" s="90" t="s">
        <v>116</v>
      </c>
      <c r="E62" s="90" t="s">
        <v>131</v>
      </c>
      <c r="F62" s="90">
        <v>40.020000000000003</v>
      </c>
      <c r="G62" s="90">
        <v>0</v>
      </c>
      <c r="H62" s="90">
        <v>0</v>
      </c>
      <c r="I62" s="94">
        <v>22.93</v>
      </c>
      <c r="J62" s="171">
        <f>SUM(F62:I64)</f>
        <v>166.74606523490871</v>
      </c>
      <c r="K62" s="102"/>
      <c r="L62" s="102"/>
      <c r="M62" s="168">
        <v>0</v>
      </c>
      <c r="N62" s="171">
        <f t="shared" ref="N62" si="16">X64</f>
        <v>108.73531157270027</v>
      </c>
      <c r="O62" s="168">
        <v>1</v>
      </c>
      <c r="P62" s="201"/>
      <c r="R62">
        <f t="shared" si="0"/>
        <v>40.020000000000003</v>
      </c>
      <c r="T62" s="1">
        <f t="shared" si="2"/>
        <v>0</v>
      </c>
      <c r="U62" s="71">
        <f t="shared" si="3"/>
        <v>0</v>
      </c>
      <c r="W62" s="76"/>
      <c r="X62" s="76"/>
      <c r="Y62" s="2"/>
      <c r="Z62" s="2"/>
      <c r="AB62" s="76"/>
      <c r="AC62" s="76"/>
      <c r="AD62" s="2"/>
      <c r="AE62" s="2"/>
      <c r="AG62" s="76"/>
      <c r="AH62" s="76"/>
      <c r="AI62" s="2"/>
      <c r="AJ62" s="2"/>
      <c r="AL62" s="76"/>
      <c r="AM62" s="76"/>
      <c r="AN62" s="2"/>
      <c r="AO62" s="2"/>
      <c r="AQ62" s="76"/>
      <c r="AR62" s="76"/>
      <c r="AS62" s="2"/>
      <c r="AT62" s="2"/>
    </row>
    <row r="63" spans="1:46" ht="15" hidden="1" x14ac:dyDescent="0.25">
      <c r="A63" s="60"/>
      <c r="B63" s="175"/>
      <c r="C63" s="181"/>
      <c r="D63" s="90"/>
      <c r="E63" s="90" t="s">
        <v>132</v>
      </c>
      <c r="F63" s="90">
        <v>48.43</v>
      </c>
      <c r="G63" s="90">
        <v>0</v>
      </c>
      <c r="H63" s="90">
        <v>0</v>
      </c>
      <c r="I63" s="94">
        <f t="shared" si="1"/>
        <v>0</v>
      </c>
      <c r="J63" s="172"/>
      <c r="K63" s="93"/>
      <c r="L63" s="93"/>
      <c r="M63" s="169"/>
      <c r="N63" s="169"/>
      <c r="O63" s="169"/>
      <c r="P63" s="202"/>
      <c r="R63">
        <f t="shared" si="0"/>
        <v>48.43</v>
      </c>
      <c r="T63" s="1">
        <f t="shared" si="2"/>
        <v>0</v>
      </c>
      <c r="U63" s="71">
        <f t="shared" si="3"/>
        <v>0</v>
      </c>
      <c r="W63" s="76"/>
      <c r="X63" s="76"/>
      <c r="Y63" s="2"/>
      <c r="Z63" s="2"/>
      <c r="AB63" s="76"/>
      <c r="AC63" s="76"/>
      <c r="AD63" s="2"/>
      <c r="AE63" s="2"/>
      <c r="AG63" s="76"/>
      <c r="AH63" s="76"/>
      <c r="AI63" s="2"/>
      <c r="AJ63" s="2"/>
      <c r="AL63" s="76"/>
      <c r="AM63" s="76"/>
      <c r="AN63" s="2"/>
      <c r="AO63" s="2"/>
      <c r="AQ63" s="76"/>
      <c r="AR63" s="76"/>
      <c r="AS63" s="2"/>
      <c r="AT63" s="2"/>
    </row>
    <row r="64" spans="1:46" ht="15" hidden="1" x14ac:dyDescent="0.25">
      <c r="A64" s="60"/>
      <c r="B64" s="176"/>
      <c r="C64" s="182"/>
      <c r="D64" s="90"/>
      <c r="E64" s="90" t="s">
        <v>133</v>
      </c>
      <c r="F64" s="90">
        <v>30.33</v>
      </c>
      <c r="G64" s="90">
        <v>17.37</v>
      </c>
      <c r="H64" s="90">
        <v>0</v>
      </c>
      <c r="I64" s="94">
        <f t="shared" si="1"/>
        <v>7.6660652349087428</v>
      </c>
      <c r="J64" s="173"/>
      <c r="K64" s="95"/>
      <c r="L64" s="95"/>
      <c r="M64" s="170"/>
      <c r="N64" s="170"/>
      <c r="O64" s="170"/>
      <c r="P64" s="203"/>
      <c r="R64">
        <f t="shared" si="0"/>
        <v>47.7</v>
      </c>
      <c r="S64" s="66">
        <f>R62+R63+R64</f>
        <v>136.15</v>
      </c>
      <c r="T64" s="1">
        <f t="shared" si="2"/>
        <v>1.7035700522019428</v>
      </c>
      <c r="U64" s="71">
        <f t="shared" si="3"/>
        <v>7.6660652349087428</v>
      </c>
      <c r="W64" s="76">
        <f t="shared" si="5"/>
        <v>7.6953511374876342</v>
      </c>
      <c r="X64" s="76">
        <f t="shared" si="6"/>
        <v>108.73531157270027</v>
      </c>
      <c r="Y64" s="2"/>
      <c r="Z64" s="2"/>
      <c r="AB64" s="76"/>
      <c r="AC64" s="76"/>
      <c r="AD64" s="2"/>
      <c r="AE64" s="2"/>
      <c r="AG64" s="76"/>
      <c r="AH64" s="76"/>
      <c r="AI64" s="2"/>
      <c r="AJ64" s="2"/>
      <c r="AL64" s="76"/>
      <c r="AM64" s="76"/>
      <c r="AN64" s="2"/>
      <c r="AO64" s="2"/>
      <c r="AQ64" s="76"/>
      <c r="AR64" s="76"/>
      <c r="AS64" s="2"/>
      <c r="AT64" s="2"/>
    </row>
    <row r="65" spans="1:46" ht="15" hidden="1" x14ac:dyDescent="0.25">
      <c r="A65" s="60"/>
      <c r="B65" s="174">
        <v>20</v>
      </c>
      <c r="C65" s="180" t="s">
        <v>114</v>
      </c>
      <c r="D65" s="90" t="s">
        <v>116</v>
      </c>
      <c r="E65" s="90" t="s">
        <v>131</v>
      </c>
      <c r="F65" s="90">
        <v>40.020000000000003</v>
      </c>
      <c r="G65" s="90">
        <v>0</v>
      </c>
      <c r="H65" s="90">
        <v>0</v>
      </c>
      <c r="I65" s="94">
        <v>22.93</v>
      </c>
      <c r="J65" s="171">
        <f>SUM(F65:I67)</f>
        <v>166.74606523490871</v>
      </c>
      <c r="K65" s="102"/>
      <c r="L65" s="102"/>
      <c r="M65" s="168">
        <v>0</v>
      </c>
      <c r="N65" s="171">
        <f t="shared" ref="N65" si="17">X67</f>
        <v>108.73531157270027</v>
      </c>
      <c r="O65" s="168">
        <v>1</v>
      </c>
      <c r="P65" s="201"/>
      <c r="R65">
        <f t="shared" si="0"/>
        <v>40.020000000000003</v>
      </c>
      <c r="T65" s="1">
        <f t="shared" si="2"/>
        <v>0</v>
      </c>
      <c r="U65" s="71">
        <f t="shared" si="3"/>
        <v>0</v>
      </c>
      <c r="W65" s="76"/>
      <c r="X65" s="76"/>
      <c r="Y65" s="2"/>
      <c r="Z65" s="2"/>
      <c r="AB65" s="76"/>
      <c r="AC65" s="76"/>
      <c r="AD65" s="2"/>
      <c r="AE65" s="2"/>
      <c r="AG65" s="76"/>
      <c r="AH65" s="76"/>
      <c r="AI65" s="2"/>
      <c r="AJ65" s="2"/>
      <c r="AL65" s="76"/>
      <c r="AM65" s="76"/>
      <c r="AN65" s="2"/>
      <c r="AO65" s="2"/>
      <c r="AQ65" s="76"/>
      <c r="AR65" s="76"/>
      <c r="AS65" s="2"/>
      <c r="AT65" s="2"/>
    </row>
    <row r="66" spans="1:46" ht="15" hidden="1" x14ac:dyDescent="0.25">
      <c r="A66" s="60"/>
      <c r="B66" s="175"/>
      <c r="C66" s="181"/>
      <c r="D66" s="90"/>
      <c r="E66" s="90" t="s">
        <v>132</v>
      </c>
      <c r="F66" s="90">
        <v>48.43</v>
      </c>
      <c r="G66" s="90">
        <v>0</v>
      </c>
      <c r="H66" s="90">
        <v>0</v>
      </c>
      <c r="I66" s="94">
        <f t="shared" si="1"/>
        <v>0</v>
      </c>
      <c r="J66" s="172"/>
      <c r="K66" s="93"/>
      <c r="L66" s="93"/>
      <c r="M66" s="169"/>
      <c r="N66" s="169"/>
      <c r="O66" s="169"/>
      <c r="P66" s="202"/>
      <c r="R66">
        <f t="shared" si="0"/>
        <v>48.43</v>
      </c>
      <c r="T66" s="1">
        <f t="shared" si="2"/>
        <v>0</v>
      </c>
      <c r="U66" s="71">
        <f t="shared" si="3"/>
        <v>0</v>
      </c>
      <c r="W66" s="76"/>
      <c r="X66" s="76"/>
      <c r="Y66" s="2"/>
      <c r="Z66" s="2"/>
      <c r="AB66" s="76"/>
      <c r="AC66" s="76"/>
      <c r="AD66" s="2"/>
      <c r="AE66" s="2"/>
      <c r="AG66" s="76"/>
      <c r="AH66" s="76"/>
      <c r="AI66" s="2"/>
      <c r="AJ66" s="2"/>
      <c r="AL66" s="76"/>
      <c r="AM66" s="76"/>
      <c r="AN66" s="2"/>
      <c r="AO66" s="2"/>
      <c r="AQ66" s="76"/>
      <c r="AR66" s="76"/>
      <c r="AS66" s="2"/>
      <c r="AT66" s="2"/>
    </row>
    <row r="67" spans="1:46" ht="15" hidden="1" x14ac:dyDescent="0.25">
      <c r="A67" s="60"/>
      <c r="B67" s="176"/>
      <c r="C67" s="182"/>
      <c r="D67" s="90"/>
      <c r="E67" s="90" t="s">
        <v>133</v>
      </c>
      <c r="F67" s="90">
        <v>30.33</v>
      </c>
      <c r="G67" s="90">
        <v>17.37</v>
      </c>
      <c r="H67" s="90">
        <v>0</v>
      </c>
      <c r="I67" s="94">
        <f t="shared" si="1"/>
        <v>7.6660652349087428</v>
      </c>
      <c r="J67" s="173"/>
      <c r="K67" s="95"/>
      <c r="L67" s="95"/>
      <c r="M67" s="170"/>
      <c r="N67" s="170"/>
      <c r="O67" s="170"/>
      <c r="P67" s="203"/>
      <c r="R67">
        <f t="shared" si="0"/>
        <v>47.7</v>
      </c>
      <c r="S67" s="66">
        <f>R65+R66+R67</f>
        <v>136.15</v>
      </c>
      <c r="T67" s="1">
        <f t="shared" si="2"/>
        <v>1.7035700522019428</v>
      </c>
      <c r="U67" s="71">
        <f t="shared" si="3"/>
        <v>7.6660652349087428</v>
      </c>
      <c r="W67" s="76">
        <f t="shared" si="5"/>
        <v>7.6953511374876342</v>
      </c>
      <c r="X67" s="76">
        <f t="shared" si="6"/>
        <v>108.73531157270027</v>
      </c>
      <c r="Y67" s="2"/>
      <c r="Z67" s="2"/>
      <c r="AB67" s="76"/>
      <c r="AC67" s="76"/>
      <c r="AD67" s="2"/>
      <c r="AE67" s="2"/>
      <c r="AG67" s="76"/>
      <c r="AH67" s="76"/>
      <c r="AI67" s="2"/>
      <c r="AJ67" s="2"/>
      <c r="AL67" s="76"/>
      <c r="AM67" s="76"/>
      <c r="AN67" s="2"/>
      <c r="AO67" s="2"/>
      <c r="AQ67" s="76"/>
      <c r="AR67" s="76"/>
      <c r="AS67" s="2"/>
      <c r="AT67" s="2"/>
    </row>
    <row r="68" spans="1:46" ht="30" customHeight="1" x14ac:dyDescent="0.25">
      <c r="A68" s="60"/>
      <c r="B68" s="174">
        <v>1</v>
      </c>
      <c r="C68" s="180">
        <v>9</v>
      </c>
      <c r="D68" s="90" t="s">
        <v>118</v>
      </c>
      <c r="E68" s="90" t="s">
        <v>131</v>
      </c>
      <c r="F68" s="90">
        <v>48.06</v>
      </c>
      <c r="G68" s="90">
        <v>0</v>
      </c>
      <c r="H68" s="90">
        <v>0</v>
      </c>
      <c r="I68" s="94">
        <v>58.96</v>
      </c>
      <c r="J68" s="171">
        <f>SUM(F68:I70)</f>
        <v>237.17995245269043</v>
      </c>
      <c r="K68" s="102"/>
      <c r="L68" s="102"/>
      <c r="M68" s="168">
        <v>0</v>
      </c>
      <c r="N68" s="168">
        <v>107.51</v>
      </c>
      <c r="O68" s="168">
        <v>2</v>
      </c>
      <c r="P68" s="201"/>
      <c r="R68">
        <f t="shared" si="0"/>
        <v>48.06</v>
      </c>
      <c r="T68" s="1">
        <f t="shared" si="2"/>
        <v>0</v>
      </c>
      <c r="U68" s="71">
        <f t="shared" si="3"/>
        <v>0</v>
      </c>
      <c r="W68" s="2"/>
      <c r="X68" s="2"/>
      <c r="Y68" s="2"/>
      <c r="Z68" s="2"/>
      <c r="AB68" s="2"/>
      <c r="AC68" s="2"/>
      <c r="AD68" s="2"/>
      <c r="AE68" s="2"/>
      <c r="AG68" s="2"/>
      <c r="AH68" s="2"/>
      <c r="AI68" s="2"/>
      <c r="AJ68" s="2"/>
      <c r="AL68" s="2"/>
      <c r="AM68" s="2"/>
      <c r="AN68" s="2"/>
      <c r="AO68" s="2"/>
      <c r="AQ68" s="2"/>
      <c r="AR68" s="2"/>
      <c r="AS68" s="2"/>
      <c r="AT68" s="2"/>
    </row>
    <row r="69" spans="1:46" ht="30" customHeight="1" x14ac:dyDescent="0.25">
      <c r="A69" s="60"/>
      <c r="B69" s="175"/>
      <c r="C69" s="181"/>
      <c r="D69" s="90"/>
      <c r="E69" s="90" t="s">
        <v>132</v>
      </c>
      <c r="F69" s="90">
        <v>57.3</v>
      </c>
      <c r="G69" s="90">
        <v>0</v>
      </c>
      <c r="H69" s="90">
        <v>3.05</v>
      </c>
      <c r="I69" s="94">
        <f t="shared" si="1"/>
        <v>0</v>
      </c>
      <c r="J69" s="172"/>
      <c r="K69" s="93"/>
      <c r="L69" s="93"/>
      <c r="M69" s="169"/>
      <c r="N69" s="169"/>
      <c r="O69" s="169"/>
      <c r="P69" s="202"/>
      <c r="R69">
        <f t="shared" si="0"/>
        <v>60.349999999999994</v>
      </c>
      <c r="T69" s="1">
        <f t="shared" si="2"/>
        <v>0</v>
      </c>
      <c r="U69" s="71">
        <f t="shared" si="3"/>
        <v>0</v>
      </c>
      <c r="W69" s="2"/>
      <c r="X69" s="2"/>
      <c r="Y69" s="2"/>
      <c r="Z69" s="2"/>
      <c r="AB69" s="2"/>
      <c r="AC69" s="2"/>
      <c r="AD69" s="2"/>
      <c r="AE69" s="2"/>
      <c r="AG69" s="2"/>
      <c r="AH69" s="2"/>
      <c r="AI69" s="2"/>
      <c r="AJ69" s="2"/>
      <c r="AL69" s="2"/>
      <c r="AM69" s="2"/>
      <c r="AN69" s="2"/>
      <c r="AO69" s="2"/>
      <c r="AQ69" s="2"/>
      <c r="AR69" s="2"/>
      <c r="AS69" s="2"/>
      <c r="AT69" s="2"/>
    </row>
    <row r="70" spans="1:46" ht="30" customHeight="1" x14ac:dyDescent="0.25">
      <c r="A70" s="60"/>
      <c r="B70" s="176"/>
      <c r="C70" s="182"/>
      <c r="D70" s="90"/>
      <c r="E70" s="90" t="s">
        <v>133</v>
      </c>
      <c r="F70" s="90">
        <v>55.75</v>
      </c>
      <c r="G70" s="90">
        <v>4.5599999999999996</v>
      </c>
      <c r="H70" s="90">
        <v>0</v>
      </c>
      <c r="I70" s="94">
        <f t="shared" si="1"/>
        <v>9.4999524526904366</v>
      </c>
      <c r="J70" s="173"/>
      <c r="K70" s="95"/>
      <c r="L70" s="95"/>
      <c r="M70" s="170"/>
      <c r="N70" s="170"/>
      <c r="O70" s="170"/>
      <c r="P70" s="203"/>
      <c r="R70">
        <f t="shared" si="0"/>
        <v>60.31</v>
      </c>
      <c r="S70" s="66">
        <f>R68+R69+R70</f>
        <v>168.72</v>
      </c>
      <c r="T70" s="1">
        <f t="shared" si="2"/>
        <v>2.1111005450423193</v>
      </c>
      <c r="U70" s="71">
        <f t="shared" si="3"/>
        <v>9.4999524526904366</v>
      </c>
      <c r="W70" s="2"/>
      <c r="X70" s="2"/>
      <c r="Y70" s="2"/>
      <c r="Z70" s="2"/>
      <c r="AB70" s="2"/>
      <c r="AC70" s="2"/>
      <c r="AD70" s="2"/>
      <c r="AE70" s="2"/>
      <c r="AG70" s="2"/>
      <c r="AH70" s="2"/>
      <c r="AI70" s="2"/>
      <c r="AJ70" s="2"/>
      <c r="AL70" s="2"/>
      <c r="AM70" s="2"/>
      <c r="AN70" s="2"/>
      <c r="AO70" s="2"/>
      <c r="AQ70" s="2"/>
      <c r="AR70" s="2"/>
      <c r="AS70" s="2"/>
      <c r="AT70" s="2"/>
    </row>
    <row r="71" spans="1:46" ht="30" customHeight="1" x14ac:dyDescent="0.25">
      <c r="A71" s="60"/>
      <c r="B71" s="174">
        <v>2</v>
      </c>
      <c r="C71" s="180">
        <v>10</v>
      </c>
      <c r="D71" s="90" t="s">
        <v>118</v>
      </c>
      <c r="E71" s="90" t="s">
        <v>131</v>
      </c>
      <c r="F71" s="90">
        <v>48.06</v>
      </c>
      <c r="G71" s="90">
        <v>0</v>
      </c>
      <c r="H71" s="90">
        <v>0</v>
      </c>
      <c r="I71" s="94">
        <v>58.96</v>
      </c>
      <c r="J71" s="171">
        <f>SUM(F71:I73)</f>
        <v>237.17995245269043</v>
      </c>
      <c r="K71" s="102"/>
      <c r="L71" s="102"/>
      <c r="M71" s="168">
        <v>0</v>
      </c>
      <c r="N71" s="168">
        <v>107.51</v>
      </c>
      <c r="O71" s="168">
        <v>2</v>
      </c>
      <c r="P71" s="201"/>
      <c r="R71">
        <f t="shared" si="0"/>
        <v>48.06</v>
      </c>
      <c r="T71" s="1">
        <f t="shared" si="2"/>
        <v>0</v>
      </c>
      <c r="U71" s="71">
        <f t="shared" si="3"/>
        <v>0</v>
      </c>
      <c r="W71" s="2"/>
      <c r="X71" s="2"/>
      <c r="Y71" s="2"/>
      <c r="Z71" s="2"/>
      <c r="AB71" s="2"/>
      <c r="AC71" s="2"/>
      <c r="AD71" s="2"/>
      <c r="AE71" s="2"/>
      <c r="AG71" s="2"/>
      <c r="AH71" s="2"/>
      <c r="AI71" s="2"/>
      <c r="AJ71" s="2"/>
      <c r="AL71" s="2"/>
      <c r="AM71" s="2"/>
      <c r="AN71" s="2"/>
      <c r="AO71" s="2"/>
      <c r="AQ71" s="2"/>
      <c r="AR71" s="2"/>
      <c r="AS71" s="2"/>
      <c r="AT71" s="2"/>
    </row>
    <row r="72" spans="1:46" ht="30" customHeight="1" x14ac:dyDescent="0.25">
      <c r="A72" s="60"/>
      <c r="B72" s="175"/>
      <c r="C72" s="181"/>
      <c r="D72" s="90"/>
      <c r="E72" s="90" t="s">
        <v>132</v>
      </c>
      <c r="F72" s="90">
        <v>57.3</v>
      </c>
      <c r="G72" s="90">
        <v>0</v>
      </c>
      <c r="H72" s="90">
        <v>3.05</v>
      </c>
      <c r="I72" s="94">
        <f t="shared" si="1"/>
        <v>0</v>
      </c>
      <c r="J72" s="172"/>
      <c r="K72" s="93"/>
      <c r="L72" s="93"/>
      <c r="M72" s="169"/>
      <c r="N72" s="169"/>
      <c r="O72" s="169"/>
      <c r="P72" s="202"/>
      <c r="R72">
        <f t="shared" si="0"/>
        <v>60.349999999999994</v>
      </c>
      <c r="T72" s="1">
        <f t="shared" si="2"/>
        <v>0</v>
      </c>
      <c r="U72" s="71">
        <f t="shared" si="3"/>
        <v>0</v>
      </c>
      <c r="W72" s="2"/>
      <c r="X72" s="2"/>
      <c r="Y72" s="2"/>
      <c r="Z72" s="2"/>
      <c r="AB72" s="2"/>
      <c r="AC72" s="2"/>
      <c r="AD72" s="2"/>
      <c r="AE72" s="2"/>
      <c r="AG72" s="2"/>
      <c r="AH72" s="2"/>
      <c r="AI72" s="2"/>
      <c r="AJ72" s="2"/>
      <c r="AL72" s="2"/>
      <c r="AM72" s="2"/>
      <c r="AN72" s="2"/>
      <c r="AO72" s="2"/>
      <c r="AQ72" s="2"/>
      <c r="AR72" s="2"/>
      <c r="AS72" s="2"/>
      <c r="AT72" s="2"/>
    </row>
    <row r="73" spans="1:46" ht="30" customHeight="1" x14ac:dyDescent="0.25">
      <c r="A73" s="60"/>
      <c r="B73" s="176"/>
      <c r="C73" s="182"/>
      <c r="D73" s="90"/>
      <c r="E73" s="90" t="s">
        <v>133</v>
      </c>
      <c r="F73" s="90">
        <v>55.75</v>
      </c>
      <c r="G73" s="90">
        <v>4.5599999999999996</v>
      </c>
      <c r="H73" s="90">
        <v>0</v>
      </c>
      <c r="I73" s="94">
        <f t="shared" si="1"/>
        <v>9.4999524526904366</v>
      </c>
      <c r="J73" s="173"/>
      <c r="K73" s="95"/>
      <c r="L73" s="95"/>
      <c r="M73" s="170"/>
      <c r="N73" s="170"/>
      <c r="O73" s="170"/>
      <c r="P73" s="203"/>
      <c r="R73">
        <f t="shared" si="0"/>
        <v>60.31</v>
      </c>
      <c r="S73" s="66">
        <f>R71+R72+R73</f>
        <v>168.72</v>
      </c>
      <c r="T73" s="1">
        <f t="shared" si="2"/>
        <v>2.1111005450423193</v>
      </c>
      <c r="U73" s="71">
        <f t="shared" si="3"/>
        <v>9.4999524526904366</v>
      </c>
      <c r="W73" s="2"/>
      <c r="X73" s="2"/>
      <c r="Y73" s="2"/>
      <c r="Z73" s="2"/>
      <c r="AB73" s="2"/>
      <c r="AC73" s="2"/>
      <c r="AD73" s="2"/>
      <c r="AE73" s="2"/>
      <c r="AG73" s="2"/>
      <c r="AH73" s="2"/>
      <c r="AI73" s="2"/>
      <c r="AJ73" s="2"/>
      <c r="AL73" s="2"/>
      <c r="AM73" s="2"/>
      <c r="AN73" s="2"/>
      <c r="AO73" s="2"/>
      <c r="AQ73" s="2"/>
      <c r="AR73" s="2"/>
      <c r="AS73" s="2"/>
      <c r="AT73" s="2"/>
    </row>
    <row r="74" spans="1:46" ht="30" customHeight="1" x14ac:dyDescent="0.25">
      <c r="A74" s="60"/>
      <c r="B74" s="174">
        <v>3</v>
      </c>
      <c r="C74" s="180">
        <v>11</v>
      </c>
      <c r="D74" s="90" t="s">
        <v>118</v>
      </c>
      <c r="E74" s="90" t="s">
        <v>131</v>
      </c>
      <c r="F74" s="90">
        <v>48.06</v>
      </c>
      <c r="G74" s="90">
        <v>0</v>
      </c>
      <c r="H74" s="90">
        <v>0</v>
      </c>
      <c r="I74" s="94">
        <v>58.96</v>
      </c>
      <c r="J74" s="171">
        <f>SUM(F74:I76)</f>
        <v>237.17995245269043</v>
      </c>
      <c r="K74" s="102"/>
      <c r="L74" s="102"/>
      <c r="M74" s="168">
        <v>0</v>
      </c>
      <c r="N74" s="168">
        <v>107.51</v>
      </c>
      <c r="O74" s="168">
        <v>2</v>
      </c>
      <c r="P74" s="201"/>
      <c r="R74">
        <f t="shared" ref="R74:R137" si="18">SUM(F74:H74)</f>
        <v>48.06</v>
      </c>
      <c r="T74" s="1">
        <f t="shared" si="2"/>
        <v>0</v>
      </c>
      <c r="U74" s="71">
        <f t="shared" si="3"/>
        <v>0</v>
      </c>
      <c r="W74" s="2"/>
      <c r="X74" s="2"/>
      <c r="Y74" s="2"/>
      <c r="Z74" s="2"/>
      <c r="AB74" s="2"/>
      <c r="AC74" s="2"/>
      <c r="AD74" s="2"/>
      <c r="AE74" s="2"/>
      <c r="AG74" s="2"/>
      <c r="AH74" s="2"/>
      <c r="AI74" s="2"/>
      <c r="AJ74" s="2"/>
      <c r="AL74" s="2"/>
      <c r="AM74" s="2"/>
      <c r="AN74" s="2"/>
      <c r="AO74" s="2"/>
      <c r="AQ74" s="2"/>
      <c r="AR74" s="2"/>
      <c r="AS74" s="2"/>
      <c r="AT74" s="2"/>
    </row>
    <row r="75" spans="1:46" ht="30" customHeight="1" x14ac:dyDescent="0.25">
      <c r="A75" s="60"/>
      <c r="B75" s="175"/>
      <c r="C75" s="181"/>
      <c r="D75" s="90"/>
      <c r="E75" s="90" t="s">
        <v>132</v>
      </c>
      <c r="F75" s="90">
        <v>57.3</v>
      </c>
      <c r="G75" s="90">
        <v>0</v>
      </c>
      <c r="H75" s="90">
        <v>3.05</v>
      </c>
      <c r="I75" s="94">
        <f t="shared" ref="I75:I138" si="19">U75</f>
        <v>0</v>
      </c>
      <c r="J75" s="172"/>
      <c r="K75" s="93"/>
      <c r="L75" s="93"/>
      <c r="M75" s="169"/>
      <c r="N75" s="169"/>
      <c r="O75" s="169"/>
      <c r="P75" s="202"/>
      <c r="R75">
        <f t="shared" si="18"/>
        <v>60.349999999999994</v>
      </c>
      <c r="T75" s="1">
        <f t="shared" si="2"/>
        <v>0</v>
      </c>
      <c r="U75" s="71">
        <f t="shared" si="3"/>
        <v>0</v>
      </c>
      <c r="W75" s="2"/>
      <c r="X75" s="2"/>
      <c r="Y75" s="2"/>
      <c r="Z75" s="2"/>
      <c r="AB75" s="2"/>
      <c r="AC75" s="2"/>
      <c r="AD75" s="2"/>
      <c r="AE75" s="2"/>
      <c r="AG75" s="2"/>
      <c r="AH75" s="2"/>
      <c r="AI75" s="2"/>
      <c r="AJ75" s="2"/>
      <c r="AL75" s="2"/>
      <c r="AM75" s="2"/>
      <c r="AN75" s="2"/>
      <c r="AO75" s="2"/>
      <c r="AQ75" s="2"/>
      <c r="AR75" s="2"/>
      <c r="AS75" s="2"/>
      <c r="AT75" s="2"/>
    </row>
    <row r="76" spans="1:46" ht="30" customHeight="1" x14ac:dyDescent="0.25">
      <c r="A76" s="60"/>
      <c r="B76" s="176"/>
      <c r="C76" s="182"/>
      <c r="D76" s="90"/>
      <c r="E76" s="90" t="s">
        <v>133</v>
      </c>
      <c r="F76" s="90">
        <v>55.75</v>
      </c>
      <c r="G76" s="90">
        <v>4.5599999999999996</v>
      </c>
      <c r="H76" s="90">
        <v>0</v>
      </c>
      <c r="I76" s="94">
        <f t="shared" si="19"/>
        <v>9.4999524526904366</v>
      </c>
      <c r="J76" s="173"/>
      <c r="K76" s="95"/>
      <c r="L76" s="95"/>
      <c r="M76" s="170"/>
      <c r="N76" s="170"/>
      <c r="O76" s="170"/>
      <c r="P76" s="203"/>
      <c r="R76">
        <f t="shared" si="18"/>
        <v>60.31</v>
      </c>
      <c r="S76" s="66">
        <f>R74+R75+R76</f>
        <v>168.72</v>
      </c>
      <c r="T76" s="1">
        <f t="shared" si="2"/>
        <v>2.1111005450423193</v>
      </c>
      <c r="U76" s="71">
        <f t="shared" si="3"/>
        <v>9.4999524526904366</v>
      </c>
      <c r="W76" s="2"/>
      <c r="X76" s="2"/>
      <c r="Y76" s="2"/>
      <c r="Z76" s="2"/>
      <c r="AB76" s="2"/>
      <c r="AC76" s="2"/>
      <c r="AD76" s="2"/>
      <c r="AE76" s="2"/>
      <c r="AG76" s="2"/>
      <c r="AH76" s="2"/>
      <c r="AI76" s="2"/>
      <c r="AJ76" s="2"/>
      <c r="AL76" s="2"/>
      <c r="AM76" s="2"/>
      <c r="AN76" s="2"/>
      <c r="AO76" s="2"/>
      <c r="AQ76" s="2"/>
      <c r="AR76" s="2"/>
      <c r="AS76" s="2"/>
      <c r="AT76" s="2"/>
    </row>
    <row r="77" spans="1:46" ht="30" hidden="1" customHeight="1" x14ac:dyDescent="0.25">
      <c r="A77" s="60"/>
      <c r="B77" s="174">
        <v>24</v>
      </c>
      <c r="C77" s="180">
        <v>12</v>
      </c>
      <c r="D77" s="90" t="s">
        <v>118</v>
      </c>
      <c r="E77" s="90" t="s">
        <v>131</v>
      </c>
      <c r="F77" s="90">
        <v>47.47</v>
      </c>
      <c r="G77" s="90">
        <v>0</v>
      </c>
      <c r="H77" s="90">
        <v>0</v>
      </c>
      <c r="I77" s="94">
        <v>59.59</v>
      </c>
      <c r="J77" s="171">
        <f>SUM(F77:I79)</f>
        <v>237.17616883799383</v>
      </c>
      <c r="K77" s="102"/>
      <c r="L77" s="102"/>
      <c r="M77" s="168">
        <v>0</v>
      </c>
      <c r="N77" s="168"/>
      <c r="O77" s="168">
        <v>2</v>
      </c>
      <c r="P77" s="201"/>
      <c r="R77">
        <f t="shared" si="18"/>
        <v>47.47</v>
      </c>
      <c r="T77" s="1">
        <f t="shared" ref="T77:T140" si="20">S77/$T$6%</f>
        <v>0</v>
      </c>
      <c r="U77" s="71">
        <f t="shared" ref="U77:U140" si="21">$T$5*T77%</f>
        <v>0</v>
      </c>
      <c r="W77" s="2"/>
      <c r="X77" s="2"/>
      <c r="Y77" s="2"/>
      <c r="Z77" s="2"/>
      <c r="AB77" s="2"/>
      <c r="AC77" s="2"/>
      <c r="AD77" s="2"/>
      <c r="AE77" s="2"/>
      <c r="AG77" s="2"/>
      <c r="AH77" s="2"/>
      <c r="AI77" s="2"/>
      <c r="AJ77" s="2"/>
      <c r="AL77" s="2"/>
      <c r="AM77" s="2"/>
      <c r="AN77" s="2"/>
      <c r="AO77" s="2"/>
      <c r="AQ77" s="2"/>
      <c r="AR77" s="2"/>
      <c r="AS77" s="2"/>
      <c r="AT77" s="2"/>
    </row>
    <row r="78" spans="1:46" ht="30" hidden="1" customHeight="1" x14ac:dyDescent="0.25">
      <c r="A78" s="60"/>
      <c r="B78" s="175"/>
      <c r="C78" s="181"/>
      <c r="D78" s="90"/>
      <c r="E78" s="90" t="s">
        <v>132</v>
      </c>
      <c r="F78" s="90">
        <v>57.24</v>
      </c>
      <c r="G78" s="90">
        <v>0</v>
      </c>
      <c r="H78" s="90">
        <v>3.1</v>
      </c>
      <c r="I78" s="94">
        <f t="shared" si="19"/>
        <v>0</v>
      </c>
      <c r="J78" s="172"/>
      <c r="K78" s="93"/>
      <c r="L78" s="93"/>
      <c r="M78" s="169"/>
      <c r="N78" s="169"/>
      <c r="O78" s="169"/>
      <c r="P78" s="202"/>
      <c r="R78">
        <f t="shared" si="18"/>
        <v>60.34</v>
      </c>
      <c r="T78" s="1">
        <f t="shared" si="20"/>
        <v>0</v>
      </c>
      <c r="U78" s="71">
        <f t="shared" si="21"/>
        <v>0</v>
      </c>
      <c r="W78" s="2"/>
      <c r="X78" s="2"/>
      <c r="Y78" s="2"/>
      <c r="Z78" s="2"/>
      <c r="AB78" s="2"/>
      <c r="AC78" s="2"/>
      <c r="AD78" s="2"/>
      <c r="AE78" s="2"/>
      <c r="AG78" s="2"/>
      <c r="AH78" s="2"/>
      <c r="AI78" s="2"/>
      <c r="AJ78" s="2"/>
      <c r="AL78" s="2"/>
      <c r="AM78" s="2"/>
      <c r="AN78" s="2"/>
      <c r="AO78" s="2"/>
      <c r="AQ78" s="2"/>
      <c r="AR78" s="2"/>
      <c r="AS78" s="2"/>
      <c r="AT78" s="2"/>
    </row>
    <row r="79" spans="1:46" ht="30" hidden="1" customHeight="1" x14ac:dyDescent="0.25">
      <c r="A79" s="60"/>
      <c r="B79" s="176"/>
      <c r="C79" s="182"/>
      <c r="D79" s="90"/>
      <c r="E79" s="90" t="s">
        <v>133</v>
      </c>
      <c r="F79" s="90">
        <v>55.75</v>
      </c>
      <c r="G79" s="90">
        <v>4.5599999999999996</v>
      </c>
      <c r="H79" s="90">
        <v>0</v>
      </c>
      <c r="I79" s="94">
        <f t="shared" si="19"/>
        <v>9.4661688379938127</v>
      </c>
      <c r="J79" s="173"/>
      <c r="K79" s="95"/>
      <c r="L79" s="95"/>
      <c r="M79" s="170"/>
      <c r="N79" s="170"/>
      <c r="O79" s="170"/>
      <c r="P79" s="203"/>
      <c r="R79">
        <f t="shared" si="18"/>
        <v>60.31</v>
      </c>
      <c r="S79" s="66">
        <f>R77+R78+R79</f>
        <v>168.12</v>
      </c>
      <c r="T79" s="1">
        <f t="shared" si="20"/>
        <v>2.1035930751097363</v>
      </c>
      <c r="U79" s="71">
        <f t="shared" si="21"/>
        <v>9.4661688379938127</v>
      </c>
      <c r="W79" s="2"/>
      <c r="X79" s="2"/>
      <c r="Y79" s="2"/>
      <c r="Z79" s="2"/>
      <c r="AB79" s="2"/>
      <c r="AC79" s="2"/>
      <c r="AD79" s="2"/>
      <c r="AE79" s="2"/>
      <c r="AG79" s="2"/>
      <c r="AH79" s="2"/>
      <c r="AI79" s="2"/>
      <c r="AJ79" s="2"/>
      <c r="AL79" s="2"/>
      <c r="AM79" s="2"/>
      <c r="AN79" s="2"/>
      <c r="AO79" s="2"/>
      <c r="AQ79" s="2"/>
      <c r="AR79" s="2"/>
      <c r="AS79" s="2"/>
      <c r="AT79" s="2"/>
    </row>
    <row r="80" spans="1:46" ht="30" hidden="1" customHeight="1" x14ac:dyDescent="0.25">
      <c r="A80" s="60"/>
      <c r="B80" s="192">
        <v>25</v>
      </c>
      <c r="C80" s="180">
        <v>13</v>
      </c>
      <c r="D80" s="90" t="s">
        <v>115</v>
      </c>
      <c r="E80" s="90" t="s">
        <v>131</v>
      </c>
      <c r="F80" s="90">
        <v>45.19</v>
      </c>
      <c r="G80" s="90">
        <v>0</v>
      </c>
      <c r="H80" s="90">
        <v>0</v>
      </c>
      <c r="I80" s="94">
        <v>56.88</v>
      </c>
      <c r="J80" s="171">
        <f>SUM(F80:I82)</f>
        <v>234.76193452485225</v>
      </c>
      <c r="K80" s="102"/>
      <c r="L80" s="102"/>
      <c r="M80" s="168">
        <v>0</v>
      </c>
      <c r="N80" s="168"/>
      <c r="O80" s="168">
        <v>2</v>
      </c>
      <c r="P80" s="201"/>
      <c r="R80">
        <f t="shared" si="18"/>
        <v>45.19</v>
      </c>
      <c r="T80" s="1">
        <f t="shared" si="20"/>
        <v>0</v>
      </c>
      <c r="U80" s="71">
        <f t="shared" si="21"/>
        <v>0</v>
      </c>
      <c r="W80" s="2"/>
      <c r="X80" s="2"/>
      <c r="Y80" s="2"/>
      <c r="Z80" s="2"/>
      <c r="AB80" s="2"/>
      <c r="AC80" s="2"/>
      <c r="AD80" s="2"/>
      <c r="AE80" s="2"/>
      <c r="AG80" s="2"/>
      <c r="AH80" s="2"/>
      <c r="AI80" s="2"/>
      <c r="AJ80" s="2"/>
      <c r="AL80" s="2"/>
      <c r="AM80" s="2"/>
      <c r="AN80" s="2"/>
      <c r="AO80" s="2"/>
      <c r="AQ80" s="2"/>
      <c r="AR80" s="2"/>
      <c r="AS80" s="2"/>
      <c r="AT80" s="2"/>
    </row>
    <row r="81" spans="1:46" ht="30" hidden="1" customHeight="1" x14ac:dyDescent="0.25">
      <c r="A81" s="60"/>
      <c r="B81" s="193"/>
      <c r="C81" s="181"/>
      <c r="D81" s="90"/>
      <c r="E81" s="90" t="s">
        <v>132</v>
      </c>
      <c r="F81" s="90">
        <v>58.68</v>
      </c>
      <c r="G81" s="90">
        <v>0</v>
      </c>
      <c r="H81" s="90">
        <v>2.96</v>
      </c>
      <c r="I81" s="94">
        <f t="shared" si="19"/>
        <v>0</v>
      </c>
      <c r="J81" s="172"/>
      <c r="K81" s="93"/>
      <c r="L81" s="93"/>
      <c r="M81" s="169"/>
      <c r="N81" s="169"/>
      <c r="O81" s="169"/>
      <c r="P81" s="202"/>
      <c r="R81">
        <f t="shared" si="18"/>
        <v>61.64</v>
      </c>
      <c r="T81" s="1">
        <f t="shared" si="20"/>
        <v>0</v>
      </c>
      <c r="U81" s="71">
        <f t="shared" si="21"/>
        <v>0</v>
      </c>
      <c r="W81" s="2"/>
      <c r="X81" s="2"/>
      <c r="Y81" s="2"/>
      <c r="Z81" s="2"/>
      <c r="AB81" s="2"/>
      <c r="AC81" s="2"/>
      <c r="AD81" s="2"/>
      <c r="AE81" s="2"/>
      <c r="AG81" s="2"/>
      <c r="AH81" s="2"/>
      <c r="AI81" s="2"/>
      <c r="AJ81" s="2"/>
      <c r="AL81" s="2"/>
      <c r="AM81" s="2"/>
      <c r="AN81" s="2"/>
      <c r="AO81" s="2"/>
      <c r="AQ81" s="2"/>
      <c r="AR81" s="2"/>
      <c r="AS81" s="2"/>
      <c r="AT81" s="2"/>
    </row>
    <row r="82" spans="1:46" ht="30" hidden="1" customHeight="1" x14ac:dyDescent="0.25">
      <c r="A82" s="60"/>
      <c r="B82" s="194"/>
      <c r="C82" s="182"/>
      <c r="D82" s="90"/>
      <c r="E82" s="90" t="s">
        <v>133</v>
      </c>
      <c r="F82" s="90">
        <v>56.68</v>
      </c>
      <c r="G82" s="90">
        <v>4.8899999999999997</v>
      </c>
      <c r="H82" s="90">
        <v>0</v>
      </c>
      <c r="I82" s="94">
        <f t="shared" si="19"/>
        <v>9.4819345248522389</v>
      </c>
      <c r="J82" s="173"/>
      <c r="K82" s="95"/>
      <c r="L82" s="95"/>
      <c r="M82" s="170"/>
      <c r="N82" s="170"/>
      <c r="O82" s="170"/>
      <c r="P82" s="203"/>
      <c r="R82">
        <f t="shared" si="18"/>
        <v>61.57</v>
      </c>
      <c r="S82" s="66">
        <f>R80+R81+R82</f>
        <v>168.4</v>
      </c>
      <c r="T82" s="1">
        <f t="shared" si="20"/>
        <v>2.1070965610782753</v>
      </c>
      <c r="U82" s="71">
        <f t="shared" si="21"/>
        <v>9.4819345248522389</v>
      </c>
      <c r="W82" s="2"/>
      <c r="X82" s="2"/>
      <c r="Y82" s="2"/>
      <c r="Z82" s="2"/>
      <c r="AB82" s="2"/>
      <c r="AC82" s="2"/>
      <c r="AD82" s="2"/>
      <c r="AE82" s="2"/>
      <c r="AG82" s="2"/>
      <c r="AH82" s="2"/>
      <c r="AI82" s="2"/>
      <c r="AJ82" s="2"/>
      <c r="AL82" s="2"/>
      <c r="AM82" s="2"/>
      <c r="AN82" s="2"/>
      <c r="AO82" s="2"/>
      <c r="AQ82" s="2"/>
      <c r="AR82" s="2"/>
      <c r="AS82" s="2"/>
      <c r="AT82" s="2"/>
    </row>
    <row r="83" spans="1:46" ht="30" hidden="1" customHeight="1" x14ac:dyDescent="0.25">
      <c r="A83" s="60"/>
      <c r="B83" s="174">
        <v>26</v>
      </c>
      <c r="C83" s="180">
        <v>14</v>
      </c>
      <c r="D83" s="90" t="s">
        <v>118</v>
      </c>
      <c r="E83" s="90" t="s">
        <v>131</v>
      </c>
      <c r="F83" s="90">
        <v>48.43</v>
      </c>
      <c r="G83" s="90">
        <v>0</v>
      </c>
      <c r="H83" s="90">
        <v>0</v>
      </c>
      <c r="I83" s="94">
        <v>58.99</v>
      </c>
      <c r="J83" s="171">
        <f>SUM(F83:I85)</f>
        <v>237.17826327195561</v>
      </c>
      <c r="K83" s="102"/>
      <c r="L83" s="102"/>
      <c r="M83" s="168">
        <v>0</v>
      </c>
      <c r="N83" s="168"/>
      <c r="O83" s="168">
        <v>2</v>
      </c>
      <c r="P83" s="201"/>
      <c r="R83">
        <f t="shared" si="18"/>
        <v>48.43</v>
      </c>
      <c r="T83" s="1">
        <f t="shared" si="20"/>
        <v>0</v>
      </c>
      <c r="U83" s="71">
        <f t="shared" si="21"/>
        <v>0</v>
      </c>
      <c r="W83" s="2"/>
      <c r="X83" s="2"/>
      <c r="Y83" s="2"/>
      <c r="Z83" s="2"/>
      <c r="AB83" s="2"/>
      <c r="AC83" s="2"/>
      <c r="AD83" s="2"/>
      <c r="AE83" s="2"/>
      <c r="AG83" s="2"/>
      <c r="AH83" s="2"/>
      <c r="AI83" s="2"/>
      <c r="AJ83" s="2"/>
      <c r="AL83" s="2"/>
      <c r="AM83" s="2"/>
      <c r="AN83" s="2"/>
      <c r="AO83" s="2"/>
      <c r="AQ83" s="2"/>
      <c r="AR83" s="2"/>
      <c r="AS83" s="2"/>
      <c r="AT83" s="2"/>
    </row>
    <row r="84" spans="1:46" ht="30" hidden="1" customHeight="1" x14ac:dyDescent="0.25">
      <c r="A84" s="60"/>
      <c r="B84" s="175"/>
      <c r="C84" s="181"/>
      <c r="D84" s="90"/>
      <c r="E84" s="90" t="s">
        <v>132</v>
      </c>
      <c r="F84" s="90">
        <v>57.04</v>
      </c>
      <c r="G84" s="90">
        <v>0</v>
      </c>
      <c r="H84" s="90">
        <v>3.1</v>
      </c>
      <c r="I84" s="94">
        <f t="shared" si="19"/>
        <v>0</v>
      </c>
      <c r="J84" s="172"/>
      <c r="K84" s="93"/>
      <c r="L84" s="93"/>
      <c r="M84" s="169"/>
      <c r="N84" s="169"/>
      <c r="O84" s="169"/>
      <c r="P84" s="202"/>
      <c r="R84">
        <f t="shared" si="18"/>
        <v>60.14</v>
      </c>
      <c r="T84" s="1">
        <f t="shared" si="20"/>
        <v>0</v>
      </c>
      <c r="U84" s="71">
        <f t="shared" si="21"/>
        <v>0</v>
      </c>
      <c r="W84" s="2"/>
      <c r="X84" s="2"/>
      <c r="Y84" s="2"/>
      <c r="Z84" s="2"/>
      <c r="AB84" s="2"/>
      <c r="AC84" s="2"/>
      <c r="AD84" s="2"/>
      <c r="AE84" s="2"/>
      <c r="AG84" s="2"/>
      <c r="AH84" s="2"/>
      <c r="AI84" s="2"/>
      <c r="AJ84" s="2"/>
      <c r="AL84" s="2"/>
      <c r="AM84" s="2"/>
      <c r="AN84" s="2"/>
      <c r="AO84" s="2"/>
      <c r="AQ84" s="2"/>
      <c r="AR84" s="2"/>
      <c r="AS84" s="2"/>
      <c r="AT84" s="2"/>
    </row>
    <row r="85" spans="1:46" ht="30" hidden="1" customHeight="1" x14ac:dyDescent="0.25">
      <c r="A85" s="60"/>
      <c r="B85" s="176"/>
      <c r="C85" s="182"/>
      <c r="D85" s="90"/>
      <c r="E85" s="90" t="s">
        <v>133</v>
      </c>
      <c r="F85" s="90">
        <v>55.56</v>
      </c>
      <c r="G85" s="90">
        <v>4.5599999999999996</v>
      </c>
      <c r="H85" s="90">
        <v>0</v>
      </c>
      <c r="I85" s="94">
        <f t="shared" si="19"/>
        <v>9.4982632719556044</v>
      </c>
      <c r="J85" s="173"/>
      <c r="K85" s="95"/>
      <c r="L85" s="95"/>
      <c r="M85" s="170"/>
      <c r="N85" s="170"/>
      <c r="O85" s="170"/>
      <c r="P85" s="203"/>
      <c r="R85">
        <f t="shared" si="18"/>
        <v>60.120000000000005</v>
      </c>
      <c r="S85" s="66">
        <f>R83+R84+R85</f>
        <v>168.69</v>
      </c>
      <c r="T85" s="1">
        <f t="shared" si="20"/>
        <v>2.1107251715456901</v>
      </c>
      <c r="U85" s="71">
        <f t="shared" si="21"/>
        <v>9.4982632719556044</v>
      </c>
      <c r="W85" s="2"/>
      <c r="X85" s="2"/>
      <c r="Y85" s="2"/>
      <c r="Z85" s="2"/>
      <c r="AB85" s="2"/>
      <c r="AC85" s="2"/>
      <c r="AD85" s="2"/>
      <c r="AE85" s="2"/>
      <c r="AG85" s="2"/>
      <c r="AH85" s="2"/>
      <c r="AI85" s="2"/>
      <c r="AJ85" s="2"/>
      <c r="AL85" s="2"/>
      <c r="AM85" s="2"/>
      <c r="AN85" s="2"/>
      <c r="AO85" s="2"/>
      <c r="AQ85" s="2"/>
      <c r="AR85" s="2"/>
      <c r="AS85" s="2"/>
      <c r="AT85" s="2"/>
    </row>
    <row r="86" spans="1:46" ht="30" hidden="1" customHeight="1" x14ac:dyDescent="0.25">
      <c r="A86" s="60"/>
      <c r="B86" s="174">
        <v>27</v>
      </c>
      <c r="C86" s="180">
        <v>15</v>
      </c>
      <c r="D86" s="90" t="s">
        <v>118</v>
      </c>
      <c r="E86" s="90" t="s">
        <v>131</v>
      </c>
      <c r="F86" s="90">
        <v>48.43</v>
      </c>
      <c r="G86" s="90">
        <v>0</v>
      </c>
      <c r="H86" s="90">
        <v>0</v>
      </c>
      <c r="I86" s="94">
        <v>58.99</v>
      </c>
      <c r="J86" s="171">
        <f>SUM(F86:I88)</f>
        <v>237.17826327195561</v>
      </c>
      <c r="K86" s="102"/>
      <c r="L86" s="102"/>
      <c r="M86" s="168">
        <v>0</v>
      </c>
      <c r="N86" s="168"/>
      <c r="O86" s="168">
        <v>2</v>
      </c>
      <c r="P86" s="201"/>
      <c r="R86">
        <f t="shared" si="18"/>
        <v>48.43</v>
      </c>
      <c r="T86" s="1">
        <f t="shared" si="20"/>
        <v>0</v>
      </c>
      <c r="U86" s="71">
        <f t="shared" si="21"/>
        <v>0</v>
      </c>
      <c r="W86" s="2"/>
      <c r="X86" s="2"/>
      <c r="Y86" s="2"/>
      <c r="Z86" s="2"/>
      <c r="AB86" s="2"/>
      <c r="AC86" s="2"/>
      <c r="AD86" s="2"/>
      <c r="AE86" s="2"/>
      <c r="AG86" s="2"/>
      <c r="AH86" s="2"/>
      <c r="AI86" s="2"/>
      <c r="AJ86" s="2"/>
      <c r="AL86" s="2"/>
      <c r="AM86" s="2"/>
      <c r="AN86" s="2"/>
      <c r="AO86" s="2"/>
      <c r="AQ86" s="2"/>
      <c r="AR86" s="2"/>
      <c r="AS86" s="2"/>
      <c r="AT86" s="2"/>
    </row>
    <row r="87" spans="1:46" ht="30" hidden="1" customHeight="1" x14ac:dyDescent="0.25">
      <c r="A87" s="60"/>
      <c r="B87" s="175"/>
      <c r="C87" s="181"/>
      <c r="D87" s="90"/>
      <c r="E87" s="90" t="s">
        <v>132</v>
      </c>
      <c r="F87" s="90">
        <v>57.04</v>
      </c>
      <c r="G87" s="90">
        <v>0</v>
      </c>
      <c r="H87" s="90">
        <v>3.1</v>
      </c>
      <c r="I87" s="94">
        <f t="shared" si="19"/>
        <v>0</v>
      </c>
      <c r="J87" s="172"/>
      <c r="K87" s="93"/>
      <c r="L87" s="93"/>
      <c r="M87" s="169"/>
      <c r="N87" s="169"/>
      <c r="O87" s="169"/>
      <c r="P87" s="202"/>
      <c r="R87">
        <f t="shared" si="18"/>
        <v>60.14</v>
      </c>
      <c r="T87" s="1">
        <f t="shared" si="20"/>
        <v>0</v>
      </c>
      <c r="U87" s="71">
        <f t="shared" si="21"/>
        <v>0</v>
      </c>
      <c r="W87" s="2"/>
      <c r="X87" s="2"/>
      <c r="Y87" s="2"/>
      <c r="Z87" s="2"/>
      <c r="AB87" s="2"/>
      <c r="AC87" s="2"/>
      <c r="AD87" s="2"/>
      <c r="AE87" s="2"/>
      <c r="AG87" s="2"/>
      <c r="AH87" s="2"/>
      <c r="AI87" s="2"/>
      <c r="AJ87" s="2"/>
      <c r="AL87" s="2"/>
      <c r="AM87" s="2"/>
      <c r="AN87" s="2"/>
      <c r="AO87" s="2"/>
      <c r="AQ87" s="2"/>
      <c r="AR87" s="2"/>
      <c r="AS87" s="2"/>
      <c r="AT87" s="2"/>
    </row>
    <row r="88" spans="1:46" ht="30" hidden="1" customHeight="1" x14ac:dyDescent="0.25">
      <c r="A88" s="60"/>
      <c r="B88" s="176"/>
      <c r="C88" s="182"/>
      <c r="D88" s="90"/>
      <c r="E88" s="90" t="s">
        <v>133</v>
      </c>
      <c r="F88" s="90">
        <v>55.56</v>
      </c>
      <c r="G88" s="90">
        <v>4.5599999999999996</v>
      </c>
      <c r="H88" s="90">
        <v>0</v>
      </c>
      <c r="I88" s="94">
        <f t="shared" si="19"/>
        <v>9.4982632719556044</v>
      </c>
      <c r="J88" s="173"/>
      <c r="K88" s="95"/>
      <c r="L88" s="95"/>
      <c r="M88" s="170"/>
      <c r="N88" s="170"/>
      <c r="O88" s="170"/>
      <c r="P88" s="203"/>
      <c r="R88">
        <f t="shared" si="18"/>
        <v>60.120000000000005</v>
      </c>
      <c r="S88" s="66">
        <f>R86+R87+R88</f>
        <v>168.69</v>
      </c>
      <c r="T88" s="1">
        <f t="shared" si="20"/>
        <v>2.1107251715456901</v>
      </c>
      <c r="U88" s="71">
        <f t="shared" si="21"/>
        <v>9.4982632719556044</v>
      </c>
      <c r="W88" s="2"/>
      <c r="X88" s="2"/>
      <c r="Y88" s="2"/>
      <c r="Z88" s="2"/>
      <c r="AB88" s="2"/>
      <c r="AC88" s="2"/>
      <c r="AD88" s="2"/>
      <c r="AE88" s="2"/>
      <c r="AG88" s="2"/>
      <c r="AH88" s="2"/>
      <c r="AI88" s="2"/>
      <c r="AJ88" s="2"/>
      <c r="AL88" s="2"/>
      <c r="AM88" s="2"/>
      <c r="AN88" s="2"/>
      <c r="AO88" s="2"/>
      <c r="AQ88" s="2"/>
      <c r="AR88" s="2"/>
      <c r="AS88" s="2"/>
      <c r="AT88" s="2"/>
    </row>
    <row r="89" spans="1:46" ht="30" hidden="1" customHeight="1" x14ac:dyDescent="0.25">
      <c r="A89" s="60"/>
      <c r="B89" s="174">
        <v>28</v>
      </c>
      <c r="C89" s="180">
        <v>16</v>
      </c>
      <c r="D89" s="90" t="s">
        <v>118</v>
      </c>
      <c r="E89" s="90" t="s">
        <v>131</v>
      </c>
      <c r="F89" s="90">
        <v>48.43</v>
      </c>
      <c r="G89" s="90">
        <v>0</v>
      </c>
      <c r="H89" s="90">
        <v>0</v>
      </c>
      <c r="I89" s="94">
        <v>58.99</v>
      </c>
      <c r="J89" s="171">
        <f>SUM(F89:I91)</f>
        <v>237.17826327195561</v>
      </c>
      <c r="K89" s="102"/>
      <c r="L89" s="102"/>
      <c r="M89" s="168">
        <v>0</v>
      </c>
      <c r="N89" s="168"/>
      <c r="O89" s="168">
        <v>2</v>
      </c>
      <c r="P89" s="201"/>
      <c r="R89">
        <f t="shared" si="18"/>
        <v>48.43</v>
      </c>
      <c r="T89" s="1">
        <f t="shared" si="20"/>
        <v>0</v>
      </c>
      <c r="U89" s="71">
        <f t="shared" si="21"/>
        <v>0</v>
      </c>
      <c r="W89" s="2"/>
      <c r="X89" s="2"/>
      <c r="Y89" s="2"/>
      <c r="Z89" s="2"/>
      <c r="AB89" s="2"/>
      <c r="AC89" s="2"/>
      <c r="AD89" s="2"/>
      <c r="AE89" s="2"/>
      <c r="AG89" s="2"/>
      <c r="AH89" s="2"/>
      <c r="AI89" s="2"/>
      <c r="AJ89" s="2"/>
      <c r="AL89" s="2"/>
      <c r="AM89" s="2"/>
      <c r="AN89" s="2"/>
      <c r="AO89" s="2"/>
      <c r="AQ89" s="2"/>
      <c r="AR89" s="2"/>
      <c r="AS89" s="2"/>
      <c r="AT89" s="2"/>
    </row>
    <row r="90" spans="1:46" ht="30" hidden="1" customHeight="1" x14ac:dyDescent="0.25">
      <c r="A90" s="60"/>
      <c r="B90" s="175"/>
      <c r="C90" s="181"/>
      <c r="D90" s="90"/>
      <c r="E90" s="90" t="s">
        <v>132</v>
      </c>
      <c r="F90" s="90">
        <v>57.04</v>
      </c>
      <c r="G90" s="90">
        <v>0</v>
      </c>
      <c r="H90" s="90">
        <v>3.1</v>
      </c>
      <c r="I90" s="94">
        <f t="shared" si="19"/>
        <v>0</v>
      </c>
      <c r="J90" s="172"/>
      <c r="K90" s="93"/>
      <c r="L90" s="93"/>
      <c r="M90" s="169"/>
      <c r="N90" s="169"/>
      <c r="O90" s="169"/>
      <c r="P90" s="202"/>
      <c r="R90">
        <f t="shared" si="18"/>
        <v>60.14</v>
      </c>
      <c r="T90" s="1">
        <f t="shared" si="20"/>
        <v>0</v>
      </c>
      <c r="U90" s="71">
        <f t="shared" si="21"/>
        <v>0</v>
      </c>
      <c r="W90" s="2"/>
      <c r="X90" s="2"/>
      <c r="Y90" s="2"/>
      <c r="Z90" s="2"/>
      <c r="AB90" s="2"/>
      <c r="AC90" s="2"/>
      <c r="AD90" s="2"/>
      <c r="AE90" s="2"/>
      <c r="AG90" s="2"/>
      <c r="AH90" s="2"/>
      <c r="AI90" s="2"/>
      <c r="AJ90" s="2"/>
      <c r="AL90" s="2"/>
      <c r="AM90" s="2"/>
      <c r="AN90" s="2"/>
      <c r="AO90" s="2"/>
      <c r="AQ90" s="2"/>
      <c r="AR90" s="2"/>
      <c r="AS90" s="2"/>
      <c r="AT90" s="2"/>
    </row>
    <row r="91" spans="1:46" ht="30" hidden="1" customHeight="1" x14ac:dyDescent="0.25">
      <c r="A91" s="60"/>
      <c r="B91" s="176"/>
      <c r="C91" s="182"/>
      <c r="D91" s="90"/>
      <c r="E91" s="90" t="s">
        <v>133</v>
      </c>
      <c r="F91" s="90">
        <v>55.56</v>
      </c>
      <c r="G91" s="90">
        <v>4.5599999999999996</v>
      </c>
      <c r="H91" s="90">
        <v>0</v>
      </c>
      <c r="I91" s="94">
        <f t="shared" si="19"/>
        <v>9.4982632719556044</v>
      </c>
      <c r="J91" s="173"/>
      <c r="K91" s="95"/>
      <c r="L91" s="95"/>
      <c r="M91" s="170"/>
      <c r="N91" s="170"/>
      <c r="O91" s="170"/>
      <c r="P91" s="203"/>
      <c r="R91">
        <f t="shared" si="18"/>
        <v>60.120000000000005</v>
      </c>
      <c r="S91" s="66">
        <f>R89+R90+R91</f>
        <v>168.69</v>
      </c>
      <c r="T91" s="1">
        <f t="shared" si="20"/>
        <v>2.1107251715456901</v>
      </c>
      <c r="U91" s="71">
        <f t="shared" si="21"/>
        <v>9.4982632719556044</v>
      </c>
      <c r="W91" s="2"/>
      <c r="X91" s="2"/>
      <c r="Y91" s="2"/>
      <c r="Z91" s="2"/>
      <c r="AB91" s="2"/>
      <c r="AC91" s="2"/>
      <c r="AD91" s="2"/>
      <c r="AE91" s="2"/>
      <c r="AG91" s="2"/>
      <c r="AH91" s="2"/>
      <c r="AI91" s="2"/>
      <c r="AJ91" s="2"/>
      <c r="AL91" s="2"/>
      <c r="AM91" s="2"/>
      <c r="AN91" s="2"/>
      <c r="AO91" s="2"/>
      <c r="AQ91" s="2"/>
      <c r="AR91" s="2"/>
      <c r="AS91" s="2"/>
      <c r="AT91" s="2"/>
    </row>
    <row r="92" spans="1:46" ht="30" hidden="1" customHeight="1" x14ac:dyDescent="0.25">
      <c r="A92" s="60"/>
      <c r="B92" s="174">
        <v>29</v>
      </c>
      <c r="C92" s="180">
        <v>17</v>
      </c>
      <c r="D92" s="90" t="s">
        <v>118</v>
      </c>
      <c r="E92" s="90" t="s">
        <v>131</v>
      </c>
      <c r="F92" s="90">
        <v>48.43</v>
      </c>
      <c r="G92" s="90">
        <v>0</v>
      </c>
      <c r="H92" s="90">
        <v>0</v>
      </c>
      <c r="I92" s="94">
        <v>58.99</v>
      </c>
      <c r="J92" s="171">
        <f>SUM(F92:I94)</f>
        <v>237.17826327195561</v>
      </c>
      <c r="K92" s="102"/>
      <c r="L92" s="102"/>
      <c r="M92" s="168">
        <v>0</v>
      </c>
      <c r="N92" s="168"/>
      <c r="O92" s="168">
        <v>2</v>
      </c>
      <c r="P92" s="201"/>
      <c r="R92">
        <f t="shared" si="18"/>
        <v>48.43</v>
      </c>
      <c r="T92" s="1">
        <f t="shared" si="20"/>
        <v>0</v>
      </c>
      <c r="U92" s="71">
        <f t="shared" si="21"/>
        <v>0</v>
      </c>
      <c r="W92" s="2"/>
      <c r="X92" s="2"/>
      <c r="Y92" s="2"/>
      <c r="Z92" s="2"/>
      <c r="AB92" s="2"/>
      <c r="AC92" s="2"/>
      <c r="AD92" s="2"/>
      <c r="AE92" s="2"/>
      <c r="AG92" s="2"/>
      <c r="AH92" s="2"/>
      <c r="AI92" s="2"/>
      <c r="AJ92" s="2"/>
      <c r="AL92" s="2"/>
      <c r="AM92" s="2"/>
      <c r="AN92" s="2"/>
      <c r="AO92" s="2"/>
      <c r="AQ92" s="2"/>
      <c r="AR92" s="2"/>
      <c r="AS92" s="2"/>
      <c r="AT92" s="2"/>
    </row>
    <row r="93" spans="1:46" ht="30" hidden="1" customHeight="1" x14ac:dyDescent="0.25">
      <c r="A93" s="60"/>
      <c r="B93" s="175"/>
      <c r="C93" s="181"/>
      <c r="D93" s="90"/>
      <c r="E93" s="90" t="s">
        <v>132</v>
      </c>
      <c r="F93" s="90">
        <v>57.04</v>
      </c>
      <c r="G93" s="90">
        <v>0</v>
      </c>
      <c r="H93" s="90">
        <v>3.1</v>
      </c>
      <c r="I93" s="94">
        <f t="shared" si="19"/>
        <v>0</v>
      </c>
      <c r="J93" s="172"/>
      <c r="K93" s="93"/>
      <c r="L93" s="93"/>
      <c r="M93" s="169"/>
      <c r="N93" s="169"/>
      <c r="O93" s="169"/>
      <c r="P93" s="202"/>
      <c r="R93">
        <f t="shared" si="18"/>
        <v>60.14</v>
      </c>
      <c r="T93" s="1">
        <f t="shared" si="20"/>
        <v>0</v>
      </c>
      <c r="U93" s="71">
        <f t="shared" si="21"/>
        <v>0</v>
      </c>
      <c r="W93" s="2"/>
      <c r="X93" s="2"/>
      <c r="Y93" s="2"/>
      <c r="Z93" s="2"/>
      <c r="AB93" s="2"/>
      <c r="AC93" s="2"/>
      <c r="AD93" s="2"/>
      <c r="AE93" s="2"/>
      <c r="AG93" s="2"/>
      <c r="AH93" s="2"/>
      <c r="AI93" s="2"/>
      <c r="AJ93" s="2"/>
      <c r="AL93" s="2"/>
      <c r="AM93" s="2"/>
      <c r="AN93" s="2"/>
      <c r="AO93" s="2"/>
      <c r="AQ93" s="2"/>
      <c r="AR93" s="2"/>
      <c r="AS93" s="2"/>
      <c r="AT93" s="2"/>
    </row>
    <row r="94" spans="1:46" ht="30" hidden="1" customHeight="1" x14ac:dyDescent="0.25">
      <c r="A94" s="60"/>
      <c r="B94" s="176"/>
      <c r="C94" s="182"/>
      <c r="D94" s="90"/>
      <c r="E94" s="90" t="s">
        <v>133</v>
      </c>
      <c r="F94" s="90">
        <v>55.56</v>
      </c>
      <c r="G94" s="90">
        <v>4.5599999999999996</v>
      </c>
      <c r="H94" s="90">
        <v>0</v>
      </c>
      <c r="I94" s="94">
        <f t="shared" si="19"/>
        <v>9.4982632719556044</v>
      </c>
      <c r="J94" s="173"/>
      <c r="K94" s="95"/>
      <c r="L94" s="95"/>
      <c r="M94" s="170"/>
      <c r="N94" s="170"/>
      <c r="O94" s="170"/>
      <c r="P94" s="203"/>
      <c r="R94">
        <f t="shared" si="18"/>
        <v>60.120000000000005</v>
      </c>
      <c r="S94" s="66">
        <f>R92+R93+R94</f>
        <v>168.69</v>
      </c>
      <c r="T94" s="1">
        <f t="shared" si="20"/>
        <v>2.1107251715456901</v>
      </c>
      <c r="U94" s="71">
        <f t="shared" si="21"/>
        <v>9.4982632719556044</v>
      </c>
      <c r="W94" s="2"/>
      <c r="X94" s="2"/>
      <c r="Y94" s="2"/>
      <c r="Z94" s="2"/>
      <c r="AB94" s="2"/>
      <c r="AC94" s="2"/>
      <c r="AD94" s="2"/>
      <c r="AE94" s="2"/>
      <c r="AG94" s="2"/>
      <c r="AH94" s="2"/>
      <c r="AI94" s="2"/>
      <c r="AJ94" s="2"/>
      <c r="AL94" s="2"/>
      <c r="AM94" s="2"/>
      <c r="AN94" s="2"/>
      <c r="AO94" s="2"/>
      <c r="AQ94" s="2"/>
      <c r="AR94" s="2"/>
      <c r="AS94" s="2"/>
      <c r="AT94" s="2"/>
    </row>
    <row r="95" spans="1:46" ht="30" hidden="1" customHeight="1" x14ac:dyDescent="0.25">
      <c r="A95" s="60"/>
      <c r="B95" s="174">
        <v>30</v>
      </c>
      <c r="C95" s="180">
        <v>18</v>
      </c>
      <c r="D95" s="90" t="s">
        <v>115</v>
      </c>
      <c r="E95" s="90" t="s">
        <v>131</v>
      </c>
      <c r="F95" s="90">
        <v>50.08</v>
      </c>
      <c r="G95" s="90">
        <v>0</v>
      </c>
      <c r="H95" s="90">
        <v>0</v>
      </c>
      <c r="I95" s="94">
        <v>51.74</v>
      </c>
      <c r="J95" s="171">
        <f>SUM(F95:I97)</f>
        <v>234.77670792438479</v>
      </c>
      <c r="K95" s="102"/>
      <c r="L95" s="102"/>
      <c r="M95" s="168">
        <v>0</v>
      </c>
      <c r="N95" s="168">
        <f>AM97</f>
        <v>103.25</v>
      </c>
      <c r="O95" s="168">
        <v>1</v>
      </c>
      <c r="P95" s="201"/>
      <c r="R95">
        <f t="shared" si="18"/>
        <v>50.08</v>
      </c>
      <c r="T95" s="1">
        <f t="shared" si="20"/>
        <v>0</v>
      </c>
      <c r="U95" s="71">
        <f t="shared" si="21"/>
        <v>0</v>
      </c>
      <c r="W95" s="2"/>
      <c r="X95" s="2"/>
      <c r="Y95" s="2"/>
      <c r="Z95" s="2"/>
      <c r="AB95" s="2"/>
      <c r="AC95" s="2"/>
      <c r="AD95" s="2"/>
      <c r="AE95" s="2"/>
      <c r="AG95" s="2"/>
      <c r="AH95" s="2"/>
      <c r="AI95" s="2"/>
      <c r="AJ95" s="2"/>
      <c r="AL95" s="2"/>
      <c r="AM95" s="2"/>
      <c r="AN95" s="2"/>
      <c r="AO95" s="2"/>
      <c r="AQ95" s="2"/>
      <c r="AR95" s="2"/>
      <c r="AS95" s="2"/>
      <c r="AT95" s="2"/>
    </row>
    <row r="96" spans="1:46" ht="30" hidden="1" customHeight="1" x14ac:dyDescent="0.25">
      <c r="A96" s="60"/>
      <c r="B96" s="175"/>
      <c r="C96" s="181"/>
      <c r="D96" s="90"/>
      <c r="E96" s="90" t="s">
        <v>132</v>
      </c>
      <c r="F96" s="90">
        <v>58.68</v>
      </c>
      <c r="G96" s="90">
        <v>0</v>
      </c>
      <c r="H96" s="90">
        <v>2.96</v>
      </c>
      <c r="I96" s="94">
        <f t="shared" si="19"/>
        <v>0</v>
      </c>
      <c r="J96" s="172"/>
      <c r="K96" s="93"/>
      <c r="L96" s="93"/>
      <c r="M96" s="169"/>
      <c r="N96" s="169"/>
      <c r="O96" s="169"/>
      <c r="P96" s="202"/>
      <c r="R96">
        <f t="shared" si="18"/>
        <v>61.64</v>
      </c>
      <c r="T96" s="1">
        <f t="shared" si="20"/>
        <v>0</v>
      </c>
      <c r="U96" s="71">
        <f t="shared" si="21"/>
        <v>0</v>
      </c>
      <c r="W96" s="2"/>
      <c r="X96" s="2"/>
      <c r="Y96" s="2"/>
      <c r="Z96" s="2"/>
      <c r="AB96" s="2"/>
      <c r="AC96" s="2"/>
      <c r="AD96" s="2"/>
      <c r="AE96" s="2"/>
      <c r="AG96" s="2"/>
      <c r="AH96" s="2"/>
      <c r="AI96" s="2"/>
      <c r="AJ96" s="2"/>
      <c r="AL96" s="2"/>
      <c r="AM96" s="2"/>
      <c r="AN96" s="2"/>
      <c r="AO96" s="2"/>
      <c r="AQ96" s="2"/>
      <c r="AR96" s="2"/>
      <c r="AS96" s="2"/>
      <c r="AT96" s="2"/>
    </row>
    <row r="97" spans="1:46" ht="30" hidden="1" customHeight="1" x14ac:dyDescent="0.25">
      <c r="A97" s="60"/>
      <c r="B97" s="176"/>
      <c r="C97" s="182"/>
      <c r="D97" s="90"/>
      <c r="E97" s="90" t="s">
        <v>133</v>
      </c>
      <c r="F97" s="90">
        <v>56.68</v>
      </c>
      <c r="G97" s="90">
        <v>4.88</v>
      </c>
      <c r="H97" s="90">
        <v>0</v>
      </c>
      <c r="I97" s="94">
        <f t="shared" si="19"/>
        <v>9.7567079243847736</v>
      </c>
      <c r="J97" s="173"/>
      <c r="K97" s="95"/>
      <c r="L97" s="95"/>
      <c r="M97" s="170"/>
      <c r="N97" s="170"/>
      <c r="O97" s="170"/>
      <c r="P97" s="203"/>
      <c r="R97">
        <f t="shared" si="18"/>
        <v>61.56</v>
      </c>
      <c r="S97" s="66">
        <f>R95+R96+R97</f>
        <v>173.28</v>
      </c>
      <c r="T97" s="1">
        <f t="shared" si="20"/>
        <v>2.1681573165299497</v>
      </c>
      <c r="U97" s="71">
        <f t="shared" si="21"/>
        <v>9.7567079243847736</v>
      </c>
      <c r="W97" s="2"/>
      <c r="X97" s="2"/>
      <c r="Y97" s="2"/>
      <c r="Z97" s="2"/>
      <c r="AB97" s="2"/>
      <c r="AC97" s="2"/>
      <c r="AD97" s="2"/>
      <c r="AE97" s="2"/>
      <c r="AG97" s="2"/>
      <c r="AH97" s="2"/>
      <c r="AI97" s="2"/>
      <c r="AJ97" s="2"/>
      <c r="AL97" s="2">
        <f>S97/$AO$6*100</f>
        <v>25</v>
      </c>
      <c r="AM97" s="2">
        <f>$AM$6*AL97%</f>
        <v>103.25</v>
      </c>
      <c r="AN97" s="2"/>
      <c r="AO97" s="2"/>
      <c r="AQ97" s="2"/>
      <c r="AR97" s="2"/>
      <c r="AS97" s="2"/>
      <c r="AT97" s="2"/>
    </row>
    <row r="98" spans="1:46" ht="30" hidden="1" customHeight="1" x14ac:dyDescent="0.25">
      <c r="A98" s="60"/>
      <c r="B98" s="174">
        <v>31</v>
      </c>
      <c r="C98" s="180">
        <v>19</v>
      </c>
      <c r="D98" s="90" t="s">
        <v>115</v>
      </c>
      <c r="E98" s="90" t="s">
        <v>131</v>
      </c>
      <c r="F98" s="90">
        <v>50.08</v>
      </c>
      <c r="G98" s="90">
        <v>0</v>
      </c>
      <c r="H98" s="90">
        <v>0</v>
      </c>
      <c r="I98" s="94">
        <v>51.74</v>
      </c>
      <c r="J98" s="171">
        <f>SUM(F98:I100)</f>
        <v>234.77670792438479</v>
      </c>
      <c r="K98" s="102"/>
      <c r="L98" s="102"/>
      <c r="M98" s="168">
        <v>0</v>
      </c>
      <c r="N98" s="168">
        <f t="shared" ref="N98" si="22">AM100</f>
        <v>103.25</v>
      </c>
      <c r="O98" s="168">
        <v>1</v>
      </c>
      <c r="P98" s="201"/>
      <c r="R98">
        <f t="shared" si="18"/>
        <v>50.08</v>
      </c>
      <c r="T98" s="1">
        <f t="shared" si="20"/>
        <v>0</v>
      </c>
      <c r="U98" s="71">
        <f t="shared" si="21"/>
        <v>0</v>
      </c>
      <c r="W98" s="2"/>
      <c r="X98" s="2"/>
      <c r="Y98" s="2"/>
      <c r="Z98" s="2"/>
      <c r="AB98" s="2"/>
      <c r="AC98" s="2"/>
      <c r="AD98" s="2"/>
      <c r="AE98" s="2"/>
      <c r="AG98" s="2"/>
      <c r="AH98" s="2"/>
      <c r="AI98" s="2"/>
      <c r="AJ98" s="2"/>
      <c r="AL98" s="2"/>
      <c r="AM98" s="2"/>
      <c r="AN98" s="2"/>
      <c r="AO98" s="2"/>
      <c r="AQ98" s="2"/>
      <c r="AR98" s="2"/>
      <c r="AS98" s="2"/>
      <c r="AT98" s="2"/>
    </row>
    <row r="99" spans="1:46" ht="30" hidden="1" customHeight="1" x14ac:dyDescent="0.25">
      <c r="A99" s="60"/>
      <c r="B99" s="175"/>
      <c r="C99" s="181"/>
      <c r="D99" s="90"/>
      <c r="E99" s="90" t="s">
        <v>132</v>
      </c>
      <c r="F99" s="90">
        <v>58.68</v>
      </c>
      <c r="G99" s="90">
        <v>0</v>
      </c>
      <c r="H99" s="90">
        <v>2.96</v>
      </c>
      <c r="I99" s="94">
        <f t="shared" si="19"/>
        <v>0</v>
      </c>
      <c r="J99" s="172"/>
      <c r="K99" s="93"/>
      <c r="L99" s="93"/>
      <c r="M99" s="169"/>
      <c r="N99" s="169"/>
      <c r="O99" s="169"/>
      <c r="P99" s="202"/>
      <c r="R99">
        <f t="shared" si="18"/>
        <v>61.64</v>
      </c>
      <c r="T99" s="1">
        <f t="shared" si="20"/>
        <v>0</v>
      </c>
      <c r="U99" s="71">
        <f t="shared" si="21"/>
        <v>0</v>
      </c>
      <c r="W99" s="2"/>
      <c r="X99" s="2"/>
      <c r="Y99" s="2"/>
      <c r="Z99" s="2"/>
      <c r="AB99" s="2"/>
      <c r="AC99" s="2"/>
      <c r="AD99" s="2"/>
      <c r="AE99" s="2"/>
      <c r="AG99" s="2"/>
      <c r="AH99" s="2"/>
      <c r="AI99" s="2"/>
      <c r="AJ99" s="2"/>
      <c r="AL99" s="2"/>
      <c r="AM99" s="2"/>
      <c r="AN99" s="2"/>
      <c r="AO99" s="2"/>
      <c r="AQ99" s="2"/>
      <c r="AR99" s="2"/>
      <c r="AS99" s="2"/>
      <c r="AT99" s="2"/>
    </row>
    <row r="100" spans="1:46" ht="30" hidden="1" customHeight="1" x14ac:dyDescent="0.25">
      <c r="A100" s="60"/>
      <c r="B100" s="176"/>
      <c r="C100" s="182"/>
      <c r="D100" s="90"/>
      <c r="E100" s="90" t="s">
        <v>133</v>
      </c>
      <c r="F100" s="90">
        <v>56.68</v>
      </c>
      <c r="G100" s="90">
        <v>4.88</v>
      </c>
      <c r="H100" s="90">
        <v>0</v>
      </c>
      <c r="I100" s="94">
        <f t="shared" si="19"/>
        <v>9.7567079243847736</v>
      </c>
      <c r="J100" s="173"/>
      <c r="K100" s="95"/>
      <c r="L100" s="95"/>
      <c r="M100" s="170"/>
      <c r="N100" s="170"/>
      <c r="O100" s="170"/>
      <c r="P100" s="203"/>
      <c r="R100">
        <f t="shared" si="18"/>
        <v>61.56</v>
      </c>
      <c r="S100" s="66">
        <f>R98+R99+R100</f>
        <v>173.28</v>
      </c>
      <c r="T100" s="1">
        <f t="shared" si="20"/>
        <v>2.1681573165299497</v>
      </c>
      <c r="U100" s="71">
        <f t="shared" si="21"/>
        <v>9.7567079243847736</v>
      </c>
      <c r="W100" s="2"/>
      <c r="X100" s="2"/>
      <c r="Y100" s="2"/>
      <c r="Z100" s="2"/>
      <c r="AB100" s="2"/>
      <c r="AC100" s="2"/>
      <c r="AD100" s="2"/>
      <c r="AE100" s="2"/>
      <c r="AG100" s="2"/>
      <c r="AH100" s="2"/>
      <c r="AI100" s="2"/>
      <c r="AJ100" s="2"/>
      <c r="AL100" s="2">
        <f t="shared" ref="AL100:AL106" si="23">S100/$AO$6*100</f>
        <v>25</v>
      </c>
      <c r="AM100" s="2">
        <f t="shared" ref="AM100:AM106" si="24">$AM$6*AL100%</f>
        <v>103.25</v>
      </c>
      <c r="AN100" s="2"/>
      <c r="AO100" s="2"/>
      <c r="AQ100" s="2"/>
      <c r="AR100" s="2"/>
      <c r="AS100" s="2"/>
      <c r="AT100" s="2"/>
    </row>
    <row r="101" spans="1:46" ht="30" hidden="1" customHeight="1" x14ac:dyDescent="0.25">
      <c r="A101" s="60"/>
      <c r="B101" s="174">
        <v>32</v>
      </c>
      <c r="C101" s="180">
        <v>20</v>
      </c>
      <c r="D101" s="90" t="s">
        <v>115</v>
      </c>
      <c r="E101" s="90" t="s">
        <v>131</v>
      </c>
      <c r="F101" s="90">
        <v>50.08</v>
      </c>
      <c r="G101" s="90">
        <v>0</v>
      </c>
      <c r="H101" s="90">
        <v>0</v>
      </c>
      <c r="I101" s="94">
        <v>51.74</v>
      </c>
      <c r="J101" s="171">
        <f>SUM(F101:I103)</f>
        <v>234.77670792438479</v>
      </c>
      <c r="K101" s="102"/>
      <c r="L101" s="102"/>
      <c r="M101" s="168">
        <v>0</v>
      </c>
      <c r="N101" s="168">
        <f t="shared" ref="N101" si="25">AM103</f>
        <v>103.25</v>
      </c>
      <c r="O101" s="168">
        <v>1</v>
      </c>
      <c r="P101" s="201"/>
      <c r="R101">
        <f t="shared" si="18"/>
        <v>50.08</v>
      </c>
      <c r="T101" s="1">
        <f t="shared" si="20"/>
        <v>0</v>
      </c>
      <c r="U101" s="71">
        <f t="shared" si="21"/>
        <v>0</v>
      </c>
      <c r="W101" s="2"/>
      <c r="X101" s="2"/>
      <c r="Y101" s="2"/>
      <c r="Z101" s="2"/>
      <c r="AB101" s="2"/>
      <c r="AC101" s="2"/>
      <c r="AD101" s="2"/>
      <c r="AE101" s="2"/>
      <c r="AG101" s="2"/>
      <c r="AH101" s="2"/>
      <c r="AI101" s="2"/>
      <c r="AJ101" s="2"/>
      <c r="AL101" s="2"/>
      <c r="AM101" s="2"/>
      <c r="AN101" s="2"/>
      <c r="AO101" s="2"/>
      <c r="AQ101" s="2"/>
      <c r="AR101" s="2"/>
      <c r="AS101" s="2"/>
      <c r="AT101" s="2"/>
    </row>
    <row r="102" spans="1:46" ht="30" hidden="1" customHeight="1" x14ac:dyDescent="0.25">
      <c r="A102" s="60"/>
      <c r="B102" s="175"/>
      <c r="C102" s="181"/>
      <c r="D102" s="90"/>
      <c r="E102" s="90" t="s">
        <v>132</v>
      </c>
      <c r="F102" s="90">
        <v>58.68</v>
      </c>
      <c r="G102" s="90">
        <v>0</v>
      </c>
      <c r="H102" s="90">
        <v>2.96</v>
      </c>
      <c r="I102" s="94">
        <f t="shared" si="19"/>
        <v>0</v>
      </c>
      <c r="J102" s="172"/>
      <c r="K102" s="93"/>
      <c r="L102" s="93"/>
      <c r="M102" s="169"/>
      <c r="N102" s="169"/>
      <c r="O102" s="169"/>
      <c r="P102" s="202"/>
      <c r="R102">
        <f t="shared" si="18"/>
        <v>61.64</v>
      </c>
      <c r="T102" s="1">
        <f t="shared" si="20"/>
        <v>0</v>
      </c>
      <c r="U102" s="71">
        <f t="shared" si="21"/>
        <v>0</v>
      </c>
      <c r="W102" s="2"/>
      <c r="X102" s="2"/>
      <c r="Y102" s="2"/>
      <c r="Z102" s="2"/>
      <c r="AB102" s="2"/>
      <c r="AC102" s="2"/>
      <c r="AD102" s="2"/>
      <c r="AE102" s="2"/>
      <c r="AG102" s="2"/>
      <c r="AH102" s="2"/>
      <c r="AI102" s="2"/>
      <c r="AJ102" s="2"/>
      <c r="AL102" s="2"/>
      <c r="AM102" s="2"/>
      <c r="AN102" s="2"/>
      <c r="AO102" s="2"/>
      <c r="AQ102" s="2"/>
      <c r="AR102" s="2"/>
      <c r="AS102" s="2"/>
      <c r="AT102" s="2"/>
    </row>
    <row r="103" spans="1:46" ht="30" hidden="1" customHeight="1" x14ac:dyDescent="0.25">
      <c r="A103" s="60"/>
      <c r="B103" s="176"/>
      <c r="C103" s="182"/>
      <c r="D103" s="90"/>
      <c r="E103" s="90" t="s">
        <v>133</v>
      </c>
      <c r="F103" s="90">
        <v>56.68</v>
      </c>
      <c r="G103" s="90">
        <v>4.88</v>
      </c>
      <c r="H103" s="90">
        <v>0</v>
      </c>
      <c r="I103" s="94">
        <f t="shared" si="19"/>
        <v>9.7567079243847736</v>
      </c>
      <c r="J103" s="173"/>
      <c r="K103" s="95"/>
      <c r="L103" s="95"/>
      <c r="M103" s="170"/>
      <c r="N103" s="170"/>
      <c r="O103" s="170"/>
      <c r="P103" s="203"/>
      <c r="R103">
        <f t="shared" si="18"/>
        <v>61.56</v>
      </c>
      <c r="S103" s="66">
        <f>R101+R102+R103</f>
        <v>173.28</v>
      </c>
      <c r="T103" s="1">
        <f t="shared" si="20"/>
        <v>2.1681573165299497</v>
      </c>
      <c r="U103" s="71">
        <f t="shared" si="21"/>
        <v>9.7567079243847736</v>
      </c>
      <c r="W103" s="2"/>
      <c r="X103" s="2"/>
      <c r="Y103" s="2"/>
      <c r="Z103" s="2"/>
      <c r="AB103" s="2"/>
      <c r="AC103" s="2"/>
      <c r="AD103" s="2"/>
      <c r="AE103" s="2"/>
      <c r="AG103" s="2"/>
      <c r="AH103" s="2"/>
      <c r="AI103" s="2"/>
      <c r="AJ103" s="2"/>
      <c r="AL103" s="2">
        <f t="shared" si="23"/>
        <v>25</v>
      </c>
      <c r="AM103" s="2">
        <f t="shared" si="24"/>
        <v>103.25</v>
      </c>
      <c r="AN103" s="2"/>
      <c r="AO103" s="2"/>
      <c r="AQ103" s="2"/>
      <c r="AR103" s="2"/>
      <c r="AS103" s="2"/>
      <c r="AT103" s="2"/>
    </row>
    <row r="104" spans="1:46" ht="30" hidden="1" customHeight="1" x14ac:dyDescent="0.25">
      <c r="A104" s="60"/>
      <c r="B104" s="174">
        <v>33</v>
      </c>
      <c r="C104" s="180">
        <v>21</v>
      </c>
      <c r="D104" s="90" t="s">
        <v>115</v>
      </c>
      <c r="E104" s="90" t="s">
        <v>131</v>
      </c>
      <c r="F104" s="90">
        <v>50.08</v>
      </c>
      <c r="G104" s="90">
        <v>0</v>
      </c>
      <c r="H104" s="90">
        <v>0</v>
      </c>
      <c r="I104" s="94">
        <v>51.74</v>
      </c>
      <c r="J104" s="171">
        <f>SUM(F104:I106)</f>
        <v>234.77670792438479</v>
      </c>
      <c r="K104" s="102"/>
      <c r="L104" s="102"/>
      <c r="M104" s="168">
        <v>0</v>
      </c>
      <c r="N104" s="168">
        <f t="shared" ref="N104" si="26">AM106</f>
        <v>103.25</v>
      </c>
      <c r="O104" s="168">
        <v>1</v>
      </c>
      <c r="P104" s="201"/>
      <c r="R104">
        <f t="shared" si="18"/>
        <v>50.08</v>
      </c>
      <c r="T104" s="1">
        <f t="shared" si="20"/>
        <v>0</v>
      </c>
      <c r="U104" s="71">
        <f t="shared" si="21"/>
        <v>0</v>
      </c>
      <c r="W104" s="2"/>
      <c r="X104" s="2"/>
      <c r="Y104" s="2"/>
      <c r="Z104" s="2"/>
      <c r="AB104" s="2"/>
      <c r="AC104" s="2"/>
      <c r="AD104" s="2"/>
      <c r="AE104" s="2"/>
      <c r="AG104" s="2"/>
      <c r="AH104" s="2"/>
      <c r="AI104" s="2"/>
      <c r="AJ104" s="2"/>
      <c r="AL104" s="2"/>
      <c r="AM104" s="2"/>
      <c r="AN104" s="2"/>
      <c r="AO104" s="2"/>
      <c r="AQ104" s="2"/>
      <c r="AR104" s="2"/>
      <c r="AS104" s="2"/>
      <c r="AT104" s="2"/>
    </row>
    <row r="105" spans="1:46" ht="30" hidden="1" customHeight="1" x14ac:dyDescent="0.25">
      <c r="A105" s="60"/>
      <c r="B105" s="175"/>
      <c r="C105" s="181"/>
      <c r="D105" s="90"/>
      <c r="E105" s="90" t="s">
        <v>132</v>
      </c>
      <c r="F105" s="90">
        <v>58.68</v>
      </c>
      <c r="G105" s="90">
        <v>0</v>
      </c>
      <c r="H105" s="90">
        <v>2.96</v>
      </c>
      <c r="I105" s="94">
        <f t="shared" si="19"/>
        <v>0</v>
      </c>
      <c r="J105" s="172"/>
      <c r="K105" s="93"/>
      <c r="L105" s="93"/>
      <c r="M105" s="169"/>
      <c r="N105" s="169"/>
      <c r="O105" s="169"/>
      <c r="P105" s="202"/>
      <c r="R105">
        <f t="shared" si="18"/>
        <v>61.64</v>
      </c>
      <c r="T105" s="1">
        <f t="shared" si="20"/>
        <v>0</v>
      </c>
      <c r="U105" s="71">
        <f t="shared" si="21"/>
        <v>0</v>
      </c>
      <c r="W105" s="2"/>
      <c r="X105" s="2"/>
      <c r="Y105" s="2"/>
      <c r="Z105" s="2"/>
      <c r="AB105" s="2"/>
      <c r="AC105" s="2"/>
      <c r="AD105" s="2"/>
      <c r="AE105" s="2"/>
      <c r="AG105" s="2"/>
      <c r="AH105" s="2"/>
      <c r="AI105" s="2"/>
      <c r="AJ105" s="2"/>
      <c r="AL105" s="2"/>
      <c r="AM105" s="2"/>
      <c r="AN105" s="2"/>
      <c r="AO105" s="2"/>
      <c r="AQ105" s="2"/>
      <c r="AR105" s="2"/>
      <c r="AS105" s="2"/>
      <c r="AT105" s="2"/>
    </row>
    <row r="106" spans="1:46" ht="30" hidden="1" customHeight="1" x14ac:dyDescent="0.25">
      <c r="A106" s="60"/>
      <c r="B106" s="176"/>
      <c r="C106" s="182"/>
      <c r="D106" s="90"/>
      <c r="E106" s="90" t="s">
        <v>133</v>
      </c>
      <c r="F106" s="90">
        <v>56.68</v>
      </c>
      <c r="G106" s="90">
        <v>4.88</v>
      </c>
      <c r="H106" s="90">
        <v>0</v>
      </c>
      <c r="I106" s="94">
        <f t="shared" si="19"/>
        <v>9.7567079243847736</v>
      </c>
      <c r="J106" s="173"/>
      <c r="K106" s="95"/>
      <c r="L106" s="95"/>
      <c r="M106" s="170"/>
      <c r="N106" s="170"/>
      <c r="O106" s="170"/>
      <c r="P106" s="203"/>
      <c r="R106">
        <f t="shared" si="18"/>
        <v>61.56</v>
      </c>
      <c r="S106" s="66">
        <f>R104+R105+R106</f>
        <v>173.28</v>
      </c>
      <c r="T106" s="1">
        <f t="shared" si="20"/>
        <v>2.1681573165299497</v>
      </c>
      <c r="U106" s="71">
        <f t="shared" si="21"/>
        <v>9.7567079243847736</v>
      </c>
      <c r="W106" s="2"/>
      <c r="X106" s="2"/>
      <c r="Y106" s="2"/>
      <c r="Z106" s="2"/>
      <c r="AB106" s="2"/>
      <c r="AC106" s="2"/>
      <c r="AD106" s="2"/>
      <c r="AE106" s="2"/>
      <c r="AG106" s="2"/>
      <c r="AH106" s="2"/>
      <c r="AI106" s="2"/>
      <c r="AJ106" s="2"/>
      <c r="AL106" s="2">
        <f t="shared" si="23"/>
        <v>25</v>
      </c>
      <c r="AM106" s="2">
        <f t="shared" si="24"/>
        <v>103.25</v>
      </c>
      <c r="AN106" s="2"/>
      <c r="AO106" s="2"/>
      <c r="AQ106" s="2"/>
      <c r="AR106" s="2"/>
      <c r="AS106" s="2"/>
      <c r="AT106" s="2"/>
    </row>
    <row r="107" spans="1:46" ht="30" customHeight="1" x14ac:dyDescent="0.25">
      <c r="A107" s="60"/>
      <c r="B107" s="174">
        <v>4</v>
      </c>
      <c r="C107" s="180">
        <v>22</v>
      </c>
      <c r="D107" s="90" t="s">
        <v>116</v>
      </c>
      <c r="E107" s="90" t="s">
        <v>131</v>
      </c>
      <c r="F107" s="90">
        <v>40.020000000000003</v>
      </c>
      <c r="G107" s="90">
        <v>0</v>
      </c>
      <c r="H107" s="90">
        <v>0</v>
      </c>
      <c r="I107" s="94">
        <v>22.93</v>
      </c>
      <c r="J107" s="171">
        <f>SUM(F107:I109)</f>
        <v>166.74606523490871</v>
      </c>
      <c r="K107" s="102"/>
      <c r="L107" s="102"/>
      <c r="M107" s="168">
        <v>0</v>
      </c>
      <c r="N107" s="209">
        <v>80.47</v>
      </c>
      <c r="O107" s="168">
        <v>2</v>
      </c>
      <c r="P107" s="201"/>
      <c r="R107">
        <f t="shared" si="18"/>
        <v>40.020000000000003</v>
      </c>
      <c r="T107" s="1">
        <f t="shared" si="20"/>
        <v>0</v>
      </c>
      <c r="U107" s="71">
        <f t="shared" si="21"/>
        <v>0</v>
      </c>
      <c r="W107" s="2"/>
      <c r="X107" s="2"/>
      <c r="Y107" s="2"/>
      <c r="Z107" s="2"/>
      <c r="AB107" s="2"/>
      <c r="AC107" s="2"/>
      <c r="AD107" s="2"/>
      <c r="AE107" s="2"/>
      <c r="AG107" s="2"/>
      <c r="AH107" s="2"/>
      <c r="AI107" s="2"/>
      <c r="AJ107" s="2"/>
      <c r="AL107" s="2"/>
      <c r="AM107" s="2"/>
      <c r="AN107" s="2"/>
      <c r="AO107" s="2"/>
      <c r="AQ107" s="2"/>
      <c r="AR107" s="2"/>
      <c r="AS107" s="2"/>
      <c r="AT107" s="2"/>
    </row>
    <row r="108" spans="1:46" ht="30" customHeight="1" x14ac:dyDescent="0.25">
      <c r="A108" s="60"/>
      <c r="B108" s="175"/>
      <c r="C108" s="181"/>
      <c r="D108" s="90"/>
      <c r="E108" s="90" t="s">
        <v>132</v>
      </c>
      <c r="F108" s="90">
        <v>48.43</v>
      </c>
      <c r="G108" s="90">
        <v>0</v>
      </c>
      <c r="H108" s="90">
        <v>0</v>
      </c>
      <c r="I108" s="94">
        <f t="shared" si="19"/>
        <v>0</v>
      </c>
      <c r="J108" s="172"/>
      <c r="K108" s="93"/>
      <c r="L108" s="93"/>
      <c r="M108" s="169"/>
      <c r="N108" s="207"/>
      <c r="O108" s="169"/>
      <c r="P108" s="202"/>
      <c r="R108">
        <f t="shared" si="18"/>
        <v>48.43</v>
      </c>
      <c r="T108" s="1">
        <f t="shared" si="20"/>
        <v>0</v>
      </c>
      <c r="U108" s="71">
        <f t="shared" si="21"/>
        <v>0</v>
      </c>
      <c r="W108" s="2"/>
      <c r="X108" s="2"/>
      <c r="Y108" s="2"/>
      <c r="Z108" s="2"/>
      <c r="AB108" s="2"/>
      <c r="AC108" s="2"/>
      <c r="AD108" s="2"/>
      <c r="AE108" s="2"/>
      <c r="AG108" s="2"/>
      <c r="AH108" s="2"/>
      <c r="AI108" s="2"/>
      <c r="AJ108" s="2"/>
      <c r="AL108" s="2"/>
      <c r="AM108" s="2"/>
      <c r="AN108" s="2"/>
      <c r="AO108" s="2"/>
      <c r="AQ108" s="2"/>
      <c r="AR108" s="2"/>
      <c r="AS108" s="2"/>
      <c r="AT108" s="2"/>
    </row>
    <row r="109" spans="1:46" ht="30" customHeight="1" x14ac:dyDescent="0.25">
      <c r="A109" s="60"/>
      <c r="B109" s="176"/>
      <c r="C109" s="182"/>
      <c r="D109" s="90"/>
      <c r="E109" s="90" t="s">
        <v>133</v>
      </c>
      <c r="F109" s="90">
        <v>30.33</v>
      </c>
      <c r="G109" s="90">
        <v>17.37</v>
      </c>
      <c r="H109" s="90">
        <v>0</v>
      </c>
      <c r="I109" s="94">
        <f t="shared" si="19"/>
        <v>7.6660652349087428</v>
      </c>
      <c r="J109" s="173"/>
      <c r="K109" s="95"/>
      <c r="L109" s="95"/>
      <c r="M109" s="170"/>
      <c r="N109" s="208"/>
      <c r="O109" s="170"/>
      <c r="P109" s="203"/>
      <c r="R109">
        <f t="shared" si="18"/>
        <v>47.7</v>
      </c>
      <c r="S109" s="66">
        <f>R107+R108+R109</f>
        <v>136.15</v>
      </c>
      <c r="T109" s="1">
        <f t="shared" si="20"/>
        <v>1.7035700522019428</v>
      </c>
      <c r="U109" s="71">
        <f t="shared" si="21"/>
        <v>7.6660652349087428</v>
      </c>
      <c r="W109" s="2"/>
      <c r="X109" s="2"/>
      <c r="Y109" s="2"/>
      <c r="Z109" s="2"/>
      <c r="AB109" s="77">
        <f>S109/$AE$6*100</f>
        <v>20</v>
      </c>
      <c r="AC109" s="2">
        <f>$AC$6*AB109%</f>
        <v>96.800000000000011</v>
      </c>
      <c r="AD109" s="2"/>
      <c r="AE109" s="2"/>
      <c r="AG109" s="2"/>
      <c r="AH109" s="2"/>
      <c r="AI109" s="2"/>
      <c r="AJ109" s="2"/>
      <c r="AL109" s="2"/>
      <c r="AM109" s="2"/>
      <c r="AN109" s="2"/>
      <c r="AO109" s="2"/>
      <c r="AQ109" s="2"/>
      <c r="AR109" s="2"/>
      <c r="AS109" s="2"/>
      <c r="AT109" s="2"/>
    </row>
    <row r="110" spans="1:46" ht="30" customHeight="1" x14ac:dyDescent="0.25">
      <c r="A110" s="60"/>
      <c r="B110" s="174">
        <v>5</v>
      </c>
      <c r="C110" s="180">
        <v>23</v>
      </c>
      <c r="D110" s="90" t="s">
        <v>116</v>
      </c>
      <c r="E110" s="90" t="s">
        <v>131</v>
      </c>
      <c r="F110" s="90">
        <v>40.020000000000003</v>
      </c>
      <c r="G110" s="90">
        <v>0</v>
      </c>
      <c r="H110" s="90">
        <v>0</v>
      </c>
      <c r="I110" s="94">
        <v>22.93</v>
      </c>
      <c r="J110" s="171">
        <f>SUM(F110:I112)</f>
        <v>166.74606523490871</v>
      </c>
      <c r="K110" s="102"/>
      <c r="L110" s="102"/>
      <c r="M110" s="168">
        <v>0</v>
      </c>
      <c r="N110" s="209">
        <v>80.47</v>
      </c>
      <c r="O110" s="168">
        <v>1</v>
      </c>
      <c r="P110" s="201"/>
      <c r="R110">
        <f t="shared" si="18"/>
        <v>40.020000000000003</v>
      </c>
      <c r="T110" s="1">
        <f t="shared" si="20"/>
        <v>0</v>
      </c>
      <c r="U110" s="71">
        <f t="shared" si="21"/>
        <v>0</v>
      </c>
      <c r="W110" s="2"/>
      <c r="X110" s="2"/>
      <c r="Y110" s="2"/>
      <c r="Z110" s="2"/>
      <c r="AB110" s="77"/>
      <c r="AC110" s="2">
        <f t="shared" ref="AC110:AC124" si="27">$AC$6*AB110%</f>
        <v>0</v>
      </c>
      <c r="AD110" s="2"/>
      <c r="AE110" s="2"/>
      <c r="AG110" s="2"/>
      <c r="AH110" s="2"/>
      <c r="AI110" s="2"/>
      <c r="AJ110" s="2"/>
      <c r="AL110" s="2"/>
      <c r="AM110" s="2"/>
      <c r="AN110" s="2"/>
      <c r="AO110" s="2"/>
      <c r="AQ110" s="2"/>
      <c r="AR110" s="2"/>
      <c r="AS110" s="2"/>
      <c r="AT110" s="2"/>
    </row>
    <row r="111" spans="1:46" ht="30" customHeight="1" x14ac:dyDescent="0.25">
      <c r="A111" s="60"/>
      <c r="B111" s="175"/>
      <c r="C111" s="181"/>
      <c r="D111" s="90"/>
      <c r="E111" s="90" t="s">
        <v>132</v>
      </c>
      <c r="F111" s="90">
        <v>48.43</v>
      </c>
      <c r="G111" s="90">
        <v>0</v>
      </c>
      <c r="H111" s="90">
        <v>0</v>
      </c>
      <c r="I111" s="94">
        <f t="shared" si="19"/>
        <v>0</v>
      </c>
      <c r="J111" s="172"/>
      <c r="K111" s="93"/>
      <c r="L111" s="93"/>
      <c r="M111" s="169"/>
      <c r="N111" s="207"/>
      <c r="O111" s="169"/>
      <c r="P111" s="202"/>
      <c r="R111">
        <f t="shared" si="18"/>
        <v>48.43</v>
      </c>
      <c r="T111" s="1">
        <f t="shared" si="20"/>
        <v>0</v>
      </c>
      <c r="U111" s="71">
        <f t="shared" si="21"/>
        <v>0</v>
      </c>
      <c r="W111" s="2"/>
      <c r="X111" s="2"/>
      <c r="Y111" s="2"/>
      <c r="Z111" s="2"/>
      <c r="AB111" s="77"/>
      <c r="AC111" s="2">
        <f t="shared" si="27"/>
        <v>0</v>
      </c>
      <c r="AD111" s="2"/>
      <c r="AE111" s="2"/>
      <c r="AG111" s="2"/>
      <c r="AH111" s="2"/>
      <c r="AI111" s="2"/>
      <c r="AJ111" s="2"/>
      <c r="AL111" s="2"/>
      <c r="AM111" s="2"/>
      <c r="AN111" s="2"/>
      <c r="AO111" s="2"/>
      <c r="AQ111" s="2"/>
      <c r="AR111" s="2"/>
      <c r="AS111" s="2"/>
      <c r="AT111" s="2"/>
    </row>
    <row r="112" spans="1:46" ht="30" customHeight="1" x14ac:dyDescent="0.25">
      <c r="A112" s="60"/>
      <c r="B112" s="176"/>
      <c r="C112" s="182"/>
      <c r="D112" s="90"/>
      <c r="E112" s="90" t="s">
        <v>133</v>
      </c>
      <c r="F112" s="90">
        <v>30.33</v>
      </c>
      <c r="G112" s="90">
        <v>17.37</v>
      </c>
      <c r="H112" s="90">
        <v>0</v>
      </c>
      <c r="I112" s="94">
        <f t="shared" si="19"/>
        <v>7.6660652349087428</v>
      </c>
      <c r="J112" s="173"/>
      <c r="K112" s="95"/>
      <c r="L112" s="95"/>
      <c r="M112" s="170"/>
      <c r="N112" s="208"/>
      <c r="O112" s="170"/>
      <c r="P112" s="203"/>
      <c r="R112">
        <f t="shared" si="18"/>
        <v>47.7</v>
      </c>
      <c r="S112" s="66">
        <f>R110+R111+R112</f>
        <v>136.15</v>
      </c>
      <c r="T112" s="1">
        <f t="shared" si="20"/>
        <v>1.7035700522019428</v>
      </c>
      <c r="U112" s="71">
        <f t="shared" si="21"/>
        <v>7.6660652349087428</v>
      </c>
      <c r="W112" s="2"/>
      <c r="X112" s="2"/>
      <c r="Y112" s="2"/>
      <c r="Z112" s="2"/>
      <c r="AB112" s="77">
        <f t="shared" ref="AB112:AB124" si="28">S112/$AE$6*100</f>
        <v>20</v>
      </c>
      <c r="AC112" s="2">
        <f t="shared" si="27"/>
        <v>96.800000000000011</v>
      </c>
      <c r="AD112" s="2"/>
      <c r="AE112" s="2"/>
      <c r="AG112" s="2"/>
      <c r="AH112" s="2"/>
      <c r="AI112" s="2"/>
      <c r="AJ112" s="2"/>
      <c r="AL112" s="2"/>
      <c r="AM112" s="2"/>
      <c r="AN112" s="2"/>
      <c r="AO112" s="2"/>
      <c r="AQ112" s="2"/>
      <c r="AR112" s="2"/>
      <c r="AS112" s="2"/>
      <c r="AT112" s="2"/>
    </row>
    <row r="113" spans="1:46" ht="30" customHeight="1" x14ac:dyDescent="0.25">
      <c r="A113" s="60"/>
      <c r="B113" s="174">
        <v>6</v>
      </c>
      <c r="C113" s="180">
        <v>24</v>
      </c>
      <c r="D113" s="90" t="s">
        <v>116</v>
      </c>
      <c r="E113" s="90" t="s">
        <v>131</v>
      </c>
      <c r="F113" s="90">
        <v>40.020000000000003</v>
      </c>
      <c r="G113" s="90">
        <v>0</v>
      </c>
      <c r="H113" s="90">
        <v>0</v>
      </c>
      <c r="I113" s="94">
        <v>22.93</v>
      </c>
      <c r="J113" s="171">
        <f>SUM(F113:I115)</f>
        <v>166.74606523490871</v>
      </c>
      <c r="K113" s="102"/>
      <c r="L113" s="102"/>
      <c r="M113" s="168">
        <v>0</v>
      </c>
      <c r="N113" s="209">
        <v>80.47</v>
      </c>
      <c r="O113" s="168">
        <v>1</v>
      </c>
      <c r="P113" s="201"/>
      <c r="R113">
        <f t="shared" si="18"/>
        <v>40.020000000000003</v>
      </c>
      <c r="T113" s="1">
        <f t="shared" si="20"/>
        <v>0</v>
      </c>
      <c r="U113" s="71">
        <f t="shared" si="21"/>
        <v>0</v>
      </c>
      <c r="W113" s="2"/>
      <c r="X113" s="2"/>
      <c r="Y113" s="2"/>
      <c r="Z113" s="2"/>
      <c r="AB113" s="77"/>
      <c r="AC113" s="2">
        <f t="shared" si="27"/>
        <v>0</v>
      </c>
      <c r="AD113" s="2"/>
      <c r="AE113" s="2"/>
      <c r="AG113" s="2"/>
      <c r="AH113" s="2"/>
      <c r="AI113" s="2"/>
      <c r="AJ113" s="2"/>
      <c r="AL113" s="2"/>
      <c r="AM113" s="2"/>
      <c r="AN113" s="2"/>
      <c r="AO113" s="2"/>
      <c r="AQ113" s="2"/>
      <c r="AR113" s="2"/>
      <c r="AS113" s="2"/>
      <c r="AT113" s="2"/>
    </row>
    <row r="114" spans="1:46" ht="30" customHeight="1" x14ac:dyDescent="0.25">
      <c r="A114" s="60"/>
      <c r="B114" s="175"/>
      <c r="C114" s="181"/>
      <c r="D114" s="90"/>
      <c r="E114" s="90" t="s">
        <v>132</v>
      </c>
      <c r="F114" s="90">
        <v>48.43</v>
      </c>
      <c r="G114" s="90">
        <v>0</v>
      </c>
      <c r="H114" s="90">
        <v>0</v>
      </c>
      <c r="I114" s="94">
        <f t="shared" si="19"/>
        <v>0</v>
      </c>
      <c r="J114" s="172"/>
      <c r="K114" s="93"/>
      <c r="L114" s="93"/>
      <c r="M114" s="169"/>
      <c r="N114" s="207"/>
      <c r="O114" s="169"/>
      <c r="P114" s="202"/>
      <c r="R114">
        <f t="shared" si="18"/>
        <v>48.43</v>
      </c>
      <c r="T114" s="1">
        <f t="shared" si="20"/>
        <v>0</v>
      </c>
      <c r="U114" s="71">
        <f t="shared" si="21"/>
        <v>0</v>
      </c>
      <c r="W114" s="2"/>
      <c r="X114" s="2"/>
      <c r="Y114" s="2"/>
      <c r="Z114" s="2"/>
      <c r="AB114" s="77"/>
      <c r="AC114" s="2">
        <f t="shared" si="27"/>
        <v>0</v>
      </c>
      <c r="AD114" s="2"/>
      <c r="AE114" s="2"/>
      <c r="AG114" s="2"/>
      <c r="AH114" s="2"/>
      <c r="AI114" s="2"/>
      <c r="AJ114" s="2"/>
      <c r="AL114" s="2"/>
      <c r="AM114" s="2"/>
      <c r="AN114" s="2"/>
      <c r="AO114" s="2"/>
      <c r="AQ114" s="2"/>
      <c r="AR114" s="2"/>
      <c r="AS114" s="2"/>
      <c r="AT114" s="2"/>
    </row>
    <row r="115" spans="1:46" ht="30" customHeight="1" x14ac:dyDescent="0.25">
      <c r="A115" s="60"/>
      <c r="B115" s="176"/>
      <c r="C115" s="182"/>
      <c r="D115" s="90"/>
      <c r="E115" s="90" t="s">
        <v>133</v>
      </c>
      <c r="F115" s="90">
        <v>30.33</v>
      </c>
      <c r="G115" s="90">
        <v>17.37</v>
      </c>
      <c r="H115" s="90">
        <v>0</v>
      </c>
      <c r="I115" s="94">
        <f t="shared" si="19"/>
        <v>7.6660652349087428</v>
      </c>
      <c r="J115" s="173"/>
      <c r="K115" s="95"/>
      <c r="L115" s="95"/>
      <c r="M115" s="170"/>
      <c r="N115" s="208"/>
      <c r="O115" s="170"/>
      <c r="P115" s="203"/>
      <c r="R115">
        <f t="shared" si="18"/>
        <v>47.7</v>
      </c>
      <c r="S115" s="66">
        <f>R113+R114+R115</f>
        <v>136.15</v>
      </c>
      <c r="T115" s="1">
        <f t="shared" si="20"/>
        <v>1.7035700522019428</v>
      </c>
      <c r="U115" s="71">
        <f t="shared" si="21"/>
        <v>7.6660652349087428</v>
      </c>
      <c r="W115" s="2"/>
      <c r="X115" s="2"/>
      <c r="Y115" s="2"/>
      <c r="Z115" s="2"/>
      <c r="AB115" s="77">
        <f t="shared" si="28"/>
        <v>20</v>
      </c>
      <c r="AC115" s="2">
        <f t="shared" si="27"/>
        <v>96.800000000000011</v>
      </c>
      <c r="AD115" s="2"/>
      <c r="AE115" s="2"/>
      <c r="AG115" s="2"/>
      <c r="AH115" s="2"/>
      <c r="AI115" s="2"/>
      <c r="AJ115" s="2"/>
      <c r="AL115" s="2"/>
      <c r="AM115" s="2"/>
      <c r="AN115" s="2"/>
      <c r="AO115" s="2"/>
      <c r="AQ115" s="2"/>
      <c r="AR115" s="2"/>
      <c r="AS115" s="2"/>
      <c r="AT115" s="2"/>
    </row>
    <row r="116" spans="1:46" ht="30" customHeight="1" x14ac:dyDescent="0.25">
      <c r="A116" s="60"/>
      <c r="B116" s="174">
        <v>7</v>
      </c>
      <c r="C116" s="180">
        <v>25</v>
      </c>
      <c r="D116" s="90" t="s">
        <v>116</v>
      </c>
      <c r="E116" s="90" t="s">
        <v>131</v>
      </c>
      <c r="F116" s="90">
        <v>40.020000000000003</v>
      </c>
      <c r="G116" s="90">
        <v>0</v>
      </c>
      <c r="H116" s="90">
        <v>0</v>
      </c>
      <c r="I116" s="94">
        <v>22.93</v>
      </c>
      <c r="J116" s="171">
        <f>SUM(F116:I118)</f>
        <v>166.74606523490871</v>
      </c>
      <c r="K116" s="102"/>
      <c r="L116" s="102"/>
      <c r="M116" s="168">
        <v>0</v>
      </c>
      <c r="N116" s="209">
        <v>80.47</v>
      </c>
      <c r="O116" s="168">
        <v>1</v>
      </c>
      <c r="P116" s="201"/>
      <c r="R116">
        <f t="shared" si="18"/>
        <v>40.020000000000003</v>
      </c>
      <c r="T116" s="1">
        <f t="shared" si="20"/>
        <v>0</v>
      </c>
      <c r="U116" s="71">
        <f t="shared" si="21"/>
        <v>0</v>
      </c>
      <c r="W116" s="2"/>
      <c r="X116" s="2"/>
      <c r="Y116" s="2"/>
      <c r="Z116" s="2"/>
      <c r="AB116" s="77"/>
      <c r="AC116" s="2">
        <f t="shared" si="27"/>
        <v>0</v>
      </c>
      <c r="AD116" s="2"/>
      <c r="AE116" s="2"/>
      <c r="AG116" s="2"/>
      <c r="AH116" s="2"/>
      <c r="AI116" s="2"/>
      <c r="AJ116" s="2"/>
      <c r="AL116" s="2"/>
      <c r="AM116" s="2"/>
      <c r="AN116" s="2"/>
      <c r="AO116" s="2"/>
      <c r="AQ116" s="2"/>
      <c r="AR116" s="2"/>
      <c r="AS116" s="2"/>
      <c r="AT116" s="2"/>
    </row>
    <row r="117" spans="1:46" ht="30" customHeight="1" x14ac:dyDescent="0.25">
      <c r="A117" s="60"/>
      <c r="B117" s="175"/>
      <c r="C117" s="181"/>
      <c r="D117" s="90"/>
      <c r="E117" s="90" t="s">
        <v>132</v>
      </c>
      <c r="F117" s="90">
        <v>48.43</v>
      </c>
      <c r="G117" s="90">
        <v>0</v>
      </c>
      <c r="H117" s="90">
        <v>0</v>
      </c>
      <c r="I117" s="94">
        <f t="shared" si="19"/>
        <v>0</v>
      </c>
      <c r="J117" s="172"/>
      <c r="K117" s="93"/>
      <c r="L117" s="93"/>
      <c r="M117" s="169"/>
      <c r="N117" s="207"/>
      <c r="O117" s="169"/>
      <c r="P117" s="202"/>
      <c r="R117">
        <f t="shared" si="18"/>
        <v>48.43</v>
      </c>
      <c r="T117" s="1">
        <f t="shared" si="20"/>
        <v>0</v>
      </c>
      <c r="U117" s="71">
        <f t="shared" si="21"/>
        <v>0</v>
      </c>
      <c r="W117" s="2"/>
      <c r="X117" s="2"/>
      <c r="Y117" s="2"/>
      <c r="Z117" s="2"/>
      <c r="AB117" s="77"/>
      <c r="AC117" s="2">
        <f t="shared" si="27"/>
        <v>0</v>
      </c>
      <c r="AD117" s="2"/>
      <c r="AE117" s="2"/>
      <c r="AG117" s="2"/>
      <c r="AH117" s="2"/>
      <c r="AI117" s="2"/>
      <c r="AJ117" s="2"/>
      <c r="AL117" s="2"/>
      <c r="AM117" s="2"/>
      <c r="AN117" s="2"/>
      <c r="AO117" s="2"/>
      <c r="AQ117" s="2"/>
      <c r="AR117" s="2"/>
      <c r="AS117" s="2"/>
      <c r="AT117" s="2"/>
    </row>
    <row r="118" spans="1:46" ht="30" customHeight="1" x14ac:dyDescent="0.25">
      <c r="A118" s="60"/>
      <c r="B118" s="176"/>
      <c r="C118" s="182"/>
      <c r="D118" s="90"/>
      <c r="E118" s="90" t="s">
        <v>133</v>
      </c>
      <c r="F118" s="90">
        <v>30.33</v>
      </c>
      <c r="G118" s="90">
        <v>17.37</v>
      </c>
      <c r="H118" s="90">
        <v>0</v>
      </c>
      <c r="I118" s="94">
        <f t="shared" si="19"/>
        <v>7.6660652349087428</v>
      </c>
      <c r="J118" s="173"/>
      <c r="K118" s="95"/>
      <c r="L118" s="95"/>
      <c r="M118" s="170"/>
      <c r="N118" s="208"/>
      <c r="O118" s="170"/>
      <c r="P118" s="203"/>
      <c r="R118">
        <f t="shared" si="18"/>
        <v>47.7</v>
      </c>
      <c r="S118" s="66">
        <f>R116+R117+R118</f>
        <v>136.15</v>
      </c>
      <c r="T118" s="1">
        <f t="shared" si="20"/>
        <v>1.7035700522019428</v>
      </c>
      <c r="U118" s="71">
        <f t="shared" si="21"/>
        <v>7.6660652349087428</v>
      </c>
      <c r="W118" s="2"/>
      <c r="X118" s="2"/>
      <c r="Y118" s="2"/>
      <c r="Z118" s="2"/>
      <c r="AB118" s="77">
        <f t="shared" si="28"/>
        <v>20</v>
      </c>
      <c r="AC118" s="2">
        <f t="shared" si="27"/>
        <v>96.800000000000011</v>
      </c>
      <c r="AD118" s="2"/>
      <c r="AE118" s="2"/>
      <c r="AG118" s="2"/>
      <c r="AH118" s="2"/>
      <c r="AI118" s="2"/>
      <c r="AJ118" s="2"/>
      <c r="AL118" s="2"/>
      <c r="AM118" s="2"/>
      <c r="AN118" s="2"/>
      <c r="AO118" s="2"/>
      <c r="AQ118" s="2"/>
      <c r="AR118" s="2"/>
      <c r="AS118" s="2"/>
      <c r="AT118" s="2"/>
    </row>
    <row r="119" spans="1:46" ht="30" customHeight="1" x14ac:dyDescent="0.25">
      <c r="A119" s="60"/>
      <c r="B119" s="174">
        <v>8</v>
      </c>
      <c r="C119" s="180">
        <v>26</v>
      </c>
      <c r="D119" s="90" t="s">
        <v>116</v>
      </c>
      <c r="E119" s="90" t="s">
        <v>131</v>
      </c>
      <c r="F119" s="90">
        <v>40.020000000000003</v>
      </c>
      <c r="G119" s="90">
        <v>0</v>
      </c>
      <c r="H119" s="90">
        <v>0</v>
      </c>
      <c r="I119" s="94">
        <v>22.93</v>
      </c>
      <c r="J119" s="171">
        <f>SUM(F119:I121)</f>
        <v>166.74606523490871</v>
      </c>
      <c r="K119" s="102"/>
      <c r="L119" s="102"/>
      <c r="M119" s="168">
        <v>0</v>
      </c>
      <c r="N119" s="209">
        <v>80.47</v>
      </c>
      <c r="O119" s="168">
        <v>1</v>
      </c>
      <c r="P119" s="201"/>
      <c r="R119">
        <f t="shared" si="18"/>
        <v>40.020000000000003</v>
      </c>
      <c r="T119" s="1">
        <f t="shared" si="20"/>
        <v>0</v>
      </c>
      <c r="U119" s="71">
        <f t="shared" si="21"/>
        <v>0</v>
      </c>
      <c r="W119" s="2"/>
      <c r="X119" s="2"/>
      <c r="Y119" s="2"/>
      <c r="Z119" s="2"/>
      <c r="AB119" s="77"/>
      <c r="AC119" s="2">
        <f t="shared" si="27"/>
        <v>0</v>
      </c>
      <c r="AD119" s="2"/>
      <c r="AE119" s="2"/>
      <c r="AG119" s="2"/>
      <c r="AH119" s="2"/>
      <c r="AI119" s="2"/>
      <c r="AJ119" s="2"/>
      <c r="AL119" s="2"/>
      <c r="AM119" s="2"/>
      <c r="AN119" s="2"/>
      <c r="AO119" s="2"/>
      <c r="AQ119" s="2"/>
      <c r="AR119" s="2"/>
      <c r="AS119" s="2"/>
      <c r="AT119" s="2"/>
    </row>
    <row r="120" spans="1:46" ht="30" customHeight="1" x14ac:dyDescent="0.25">
      <c r="A120" s="60"/>
      <c r="B120" s="175"/>
      <c r="C120" s="181"/>
      <c r="D120" s="90"/>
      <c r="E120" s="90" t="s">
        <v>132</v>
      </c>
      <c r="F120" s="90">
        <v>48.43</v>
      </c>
      <c r="G120" s="90">
        <v>0</v>
      </c>
      <c r="H120" s="90">
        <v>0</v>
      </c>
      <c r="I120" s="94">
        <f t="shared" si="19"/>
        <v>0</v>
      </c>
      <c r="J120" s="172"/>
      <c r="K120" s="93"/>
      <c r="L120" s="93"/>
      <c r="M120" s="169"/>
      <c r="N120" s="207"/>
      <c r="O120" s="169"/>
      <c r="P120" s="202"/>
      <c r="R120">
        <f t="shared" si="18"/>
        <v>48.43</v>
      </c>
      <c r="T120" s="1">
        <f t="shared" si="20"/>
        <v>0</v>
      </c>
      <c r="U120" s="71">
        <f t="shared" si="21"/>
        <v>0</v>
      </c>
      <c r="W120" s="2"/>
      <c r="X120" s="2"/>
      <c r="Y120" s="2"/>
      <c r="Z120" s="2"/>
      <c r="AB120" s="77"/>
      <c r="AC120" s="2">
        <f t="shared" si="27"/>
        <v>0</v>
      </c>
      <c r="AD120" s="2"/>
      <c r="AE120" s="2"/>
      <c r="AG120" s="2"/>
      <c r="AH120" s="2"/>
      <c r="AI120" s="2"/>
      <c r="AJ120" s="2"/>
      <c r="AL120" s="2"/>
      <c r="AM120" s="2"/>
      <c r="AN120" s="2"/>
      <c r="AO120" s="2"/>
      <c r="AQ120" s="2"/>
      <c r="AR120" s="2"/>
      <c r="AS120" s="2"/>
      <c r="AT120" s="2"/>
    </row>
    <row r="121" spans="1:46" ht="30" customHeight="1" x14ac:dyDescent="0.25">
      <c r="A121" s="60"/>
      <c r="B121" s="176"/>
      <c r="C121" s="182"/>
      <c r="D121" s="90"/>
      <c r="E121" s="90" t="s">
        <v>133</v>
      </c>
      <c r="F121" s="90">
        <v>30.33</v>
      </c>
      <c r="G121" s="90">
        <v>17.37</v>
      </c>
      <c r="H121" s="90">
        <v>0</v>
      </c>
      <c r="I121" s="94">
        <f t="shared" si="19"/>
        <v>7.6660652349087428</v>
      </c>
      <c r="J121" s="173"/>
      <c r="K121" s="95"/>
      <c r="L121" s="95"/>
      <c r="M121" s="170"/>
      <c r="N121" s="208"/>
      <c r="O121" s="170"/>
      <c r="P121" s="203"/>
      <c r="R121">
        <f t="shared" si="18"/>
        <v>47.7</v>
      </c>
      <c r="S121" s="66">
        <f>R119+R120+R121</f>
        <v>136.15</v>
      </c>
      <c r="T121" s="1">
        <f t="shared" si="20"/>
        <v>1.7035700522019428</v>
      </c>
      <c r="U121" s="71">
        <f t="shared" si="21"/>
        <v>7.6660652349087428</v>
      </c>
      <c r="W121" s="2"/>
      <c r="X121" s="2"/>
      <c r="Y121" s="2"/>
      <c r="Z121" s="2"/>
      <c r="AB121" s="77">
        <f t="shared" si="28"/>
        <v>20</v>
      </c>
      <c r="AC121" s="2">
        <f t="shared" si="27"/>
        <v>96.800000000000011</v>
      </c>
      <c r="AD121" s="2"/>
      <c r="AE121" s="2"/>
      <c r="AG121" s="2"/>
      <c r="AH121" s="2"/>
      <c r="AI121" s="2"/>
      <c r="AJ121" s="2"/>
      <c r="AL121" s="2"/>
      <c r="AM121" s="2"/>
      <c r="AN121" s="2"/>
      <c r="AO121" s="2"/>
      <c r="AQ121" s="2"/>
      <c r="AR121" s="2"/>
      <c r="AS121" s="2"/>
      <c r="AT121" s="2"/>
    </row>
    <row r="122" spans="1:46" ht="30" customHeight="1" x14ac:dyDescent="0.25">
      <c r="A122" s="60"/>
      <c r="B122" s="174">
        <v>9</v>
      </c>
      <c r="C122" s="180">
        <v>27</v>
      </c>
      <c r="D122" s="90" t="s">
        <v>116</v>
      </c>
      <c r="E122" s="90" t="s">
        <v>131</v>
      </c>
      <c r="F122" s="90">
        <v>40.020000000000003</v>
      </c>
      <c r="G122" s="90">
        <v>0</v>
      </c>
      <c r="H122" s="90">
        <v>0</v>
      </c>
      <c r="I122" s="94">
        <v>22.93</v>
      </c>
      <c r="J122" s="171">
        <f>SUM(F122:I124)</f>
        <v>166.74606523490871</v>
      </c>
      <c r="K122" s="102"/>
      <c r="L122" s="102"/>
      <c r="M122" s="168">
        <v>0</v>
      </c>
      <c r="N122" s="209">
        <v>80.47</v>
      </c>
      <c r="O122" s="168">
        <v>1</v>
      </c>
      <c r="P122" s="201"/>
      <c r="R122">
        <f t="shared" si="18"/>
        <v>40.020000000000003</v>
      </c>
      <c r="T122" s="1">
        <f t="shared" si="20"/>
        <v>0</v>
      </c>
      <c r="U122" s="71">
        <f t="shared" si="21"/>
        <v>0</v>
      </c>
      <c r="W122" s="2"/>
      <c r="X122" s="2"/>
      <c r="Y122" s="2"/>
      <c r="Z122" s="2"/>
      <c r="AB122" s="77"/>
      <c r="AC122" s="2">
        <f t="shared" si="27"/>
        <v>0</v>
      </c>
      <c r="AD122" s="2"/>
      <c r="AE122" s="2"/>
      <c r="AG122" s="2"/>
      <c r="AH122" s="2"/>
      <c r="AI122" s="2"/>
      <c r="AJ122" s="2"/>
      <c r="AL122" s="2"/>
      <c r="AM122" s="2"/>
      <c r="AN122" s="2"/>
      <c r="AO122" s="2"/>
      <c r="AQ122" s="2"/>
      <c r="AR122" s="2"/>
      <c r="AS122" s="2"/>
      <c r="AT122" s="2"/>
    </row>
    <row r="123" spans="1:46" ht="30" customHeight="1" x14ac:dyDescent="0.25">
      <c r="A123" s="60"/>
      <c r="B123" s="175"/>
      <c r="C123" s="181"/>
      <c r="D123" s="90"/>
      <c r="E123" s="90" t="s">
        <v>132</v>
      </c>
      <c r="F123" s="90">
        <v>48.43</v>
      </c>
      <c r="G123" s="90">
        <v>0</v>
      </c>
      <c r="H123" s="90">
        <v>0</v>
      </c>
      <c r="I123" s="94">
        <f t="shared" si="19"/>
        <v>0</v>
      </c>
      <c r="J123" s="172"/>
      <c r="K123" s="93"/>
      <c r="L123" s="93"/>
      <c r="M123" s="169"/>
      <c r="N123" s="207"/>
      <c r="O123" s="169"/>
      <c r="P123" s="202"/>
      <c r="R123">
        <f t="shared" si="18"/>
        <v>48.43</v>
      </c>
      <c r="T123" s="1">
        <f t="shared" si="20"/>
        <v>0</v>
      </c>
      <c r="U123" s="71">
        <f t="shared" si="21"/>
        <v>0</v>
      </c>
      <c r="W123" s="2"/>
      <c r="X123" s="2"/>
      <c r="Y123" s="2"/>
      <c r="Z123" s="2"/>
      <c r="AB123" s="77"/>
      <c r="AC123" s="2">
        <f t="shared" si="27"/>
        <v>0</v>
      </c>
      <c r="AD123" s="2"/>
      <c r="AE123" s="2"/>
      <c r="AG123" s="2"/>
      <c r="AH123" s="2"/>
      <c r="AI123" s="2"/>
      <c r="AJ123" s="2"/>
      <c r="AL123" s="2"/>
      <c r="AM123" s="2"/>
      <c r="AN123" s="2"/>
      <c r="AO123" s="2"/>
      <c r="AQ123" s="2"/>
      <c r="AR123" s="2"/>
      <c r="AS123" s="2"/>
      <c r="AT123" s="2"/>
    </row>
    <row r="124" spans="1:46" ht="30" customHeight="1" x14ac:dyDescent="0.25">
      <c r="A124" s="60"/>
      <c r="B124" s="176"/>
      <c r="C124" s="182"/>
      <c r="D124" s="90"/>
      <c r="E124" s="90" t="s">
        <v>133</v>
      </c>
      <c r="F124" s="90">
        <v>30.33</v>
      </c>
      <c r="G124" s="90">
        <v>17.37</v>
      </c>
      <c r="H124" s="90">
        <v>0</v>
      </c>
      <c r="I124" s="94">
        <f t="shared" si="19"/>
        <v>7.6660652349087428</v>
      </c>
      <c r="J124" s="173"/>
      <c r="K124" s="95"/>
      <c r="L124" s="95"/>
      <c r="M124" s="170"/>
      <c r="N124" s="208"/>
      <c r="O124" s="170"/>
      <c r="P124" s="203"/>
      <c r="R124">
        <f t="shared" si="18"/>
        <v>47.7</v>
      </c>
      <c r="S124" s="66">
        <f>R122+R123+R124</f>
        <v>136.15</v>
      </c>
      <c r="T124" s="1">
        <f t="shared" si="20"/>
        <v>1.7035700522019428</v>
      </c>
      <c r="U124" s="71">
        <f t="shared" si="21"/>
        <v>7.6660652349087428</v>
      </c>
      <c r="W124" s="2"/>
      <c r="X124" s="2"/>
      <c r="Y124" s="2"/>
      <c r="Z124" s="2"/>
      <c r="AB124" s="77">
        <f t="shared" si="28"/>
        <v>20</v>
      </c>
      <c r="AC124" s="2">
        <f t="shared" si="27"/>
        <v>96.800000000000011</v>
      </c>
      <c r="AD124" s="2"/>
      <c r="AE124" s="2"/>
      <c r="AG124" s="2"/>
      <c r="AH124" s="2"/>
      <c r="AI124" s="2"/>
      <c r="AJ124" s="2"/>
      <c r="AL124" s="2"/>
      <c r="AM124" s="2"/>
      <c r="AN124" s="2"/>
      <c r="AO124" s="2"/>
      <c r="AQ124" s="2"/>
      <c r="AR124" s="2"/>
      <c r="AS124" s="2"/>
      <c r="AT124" s="2"/>
    </row>
    <row r="125" spans="1:46" ht="30" hidden="1" customHeight="1" x14ac:dyDescent="0.25">
      <c r="A125" s="60"/>
      <c r="B125" s="174">
        <v>40</v>
      </c>
      <c r="C125" s="180">
        <v>28</v>
      </c>
      <c r="D125" s="90" t="s">
        <v>116</v>
      </c>
      <c r="E125" s="90" t="s">
        <v>131</v>
      </c>
      <c r="F125" s="90">
        <v>39.97</v>
      </c>
      <c r="G125" s="90">
        <v>0</v>
      </c>
      <c r="H125" s="90">
        <v>0</v>
      </c>
      <c r="I125" s="94">
        <v>22.93</v>
      </c>
      <c r="J125" s="171">
        <f>SUM(F125:I127)</f>
        <v>166.64043463245932</v>
      </c>
      <c r="K125" s="102"/>
      <c r="L125" s="102"/>
      <c r="M125" s="168">
        <v>0</v>
      </c>
      <c r="N125" s="209">
        <v>86.47</v>
      </c>
      <c r="O125" s="168">
        <v>1</v>
      </c>
      <c r="P125" s="201"/>
      <c r="R125">
        <f t="shared" si="18"/>
        <v>39.97</v>
      </c>
      <c r="T125" s="1">
        <f t="shared" si="20"/>
        <v>0</v>
      </c>
      <c r="U125" s="71">
        <f t="shared" si="21"/>
        <v>0</v>
      </c>
      <c r="W125" s="2"/>
      <c r="X125" s="2"/>
      <c r="Y125" s="2"/>
      <c r="Z125" s="2"/>
      <c r="AB125" s="2"/>
      <c r="AC125" s="2"/>
      <c r="AD125" s="2"/>
      <c r="AE125" s="2"/>
      <c r="AG125" s="2"/>
      <c r="AH125" s="2"/>
      <c r="AI125" s="2"/>
      <c r="AJ125" s="2"/>
      <c r="AL125" s="2"/>
      <c r="AM125" s="2"/>
      <c r="AN125" s="2"/>
      <c r="AO125" s="2"/>
      <c r="AQ125" s="2"/>
      <c r="AR125" s="2"/>
      <c r="AS125" s="2"/>
      <c r="AT125" s="2"/>
    </row>
    <row r="126" spans="1:46" ht="30" hidden="1" customHeight="1" x14ac:dyDescent="0.25">
      <c r="A126" s="60"/>
      <c r="B126" s="175"/>
      <c r="C126" s="181"/>
      <c r="D126" s="90"/>
      <c r="E126" s="90" t="s">
        <v>132</v>
      </c>
      <c r="F126" s="90">
        <v>48.43</v>
      </c>
      <c r="G126" s="90">
        <v>0</v>
      </c>
      <c r="H126" s="90">
        <v>0</v>
      </c>
      <c r="I126" s="94">
        <f t="shared" si="19"/>
        <v>0</v>
      </c>
      <c r="J126" s="172"/>
      <c r="K126" s="93"/>
      <c r="L126" s="93"/>
      <c r="M126" s="169"/>
      <c r="N126" s="207"/>
      <c r="O126" s="169"/>
      <c r="P126" s="202"/>
      <c r="R126">
        <f t="shared" si="18"/>
        <v>48.43</v>
      </c>
      <c r="T126" s="1">
        <f t="shared" si="20"/>
        <v>0</v>
      </c>
      <c r="U126" s="71">
        <f t="shared" si="21"/>
        <v>0</v>
      </c>
      <c r="W126" s="2"/>
      <c r="X126" s="2"/>
      <c r="Y126" s="2"/>
      <c r="Z126" s="2"/>
      <c r="AB126" s="2"/>
      <c r="AC126" s="2"/>
      <c r="AD126" s="2"/>
      <c r="AE126" s="2"/>
      <c r="AG126" s="2"/>
      <c r="AH126" s="2"/>
      <c r="AI126" s="2"/>
      <c r="AJ126" s="2"/>
      <c r="AL126" s="2"/>
      <c r="AM126" s="2"/>
      <c r="AN126" s="2"/>
      <c r="AO126" s="2"/>
      <c r="AQ126" s="2"/>
      <c r="AR126" s="2"/>
      <c r="AS126" s="2"/>
      <c r="AT126" s="2"/>
    </row>
    <row r="127" spans="1:46" ht="30" hidden="1" customHeight="1" x14ac:dyDescent="0.25">
      <c r="A127" s="60"/>
      <c r="B127" s="176"/>
      <c r="C127" s="182"/>
      <c r="D127" s="90"/>
      <c r="E127" s="90" t="s">
        <v>133</v>
      </c>
      <c r="F127" s="90">
        <v>30.28</v>
      </c>
      <c r="G127" s="90">
        <v>17.37</v>
      </c>
      <c r="H127" s="90">
        <v>0</v>
      </c>
      <c r="I127" s="94">
        <f t="shared" si="19"/>
        <v>7.6604346324593049</v>
      </c>
      <c r="J127" s="173"/>
      <c r="K127" s="95"/>
      <c r="L127" s="95"/>
      <c r="M127" s="170"/>
      <c r="N127" s="208"/>
      <c r="O127" s="170"/>
      <c r="P127" s="203"/>
      <c r="R127">
        <f t="shared" si="18"/>
        <v>47.650000000000006</v>
      </c>
      <c r="S127" s="66">
        <f>R125+R126+R127</f>
        <v>136.05000000000001</v>
      </c>
      <c r="T127" s="1">
        <f t="shared" si="20"/>
        <v>1.702318807213179</v>
      </c>
      <c r="U127" s="71">
        <f t="shared" si="21"/>
        <v>7.6604346324593049</v>
      </c>
      <c r="W127" s="2"/>
      <c r="X127" s="2"/>
      <c r="Y127" s="2"/>
      <c r="Z127" s="2"/>
      <c r="AB127" s="2"/>
      <c r="AC127" s="2"/>
      <c r="AD127" s="2"/>
      <c r="AE127" s="2"/>
      <c r="AG127" s="76">
        <f>S127/$AJ$6*100</f>
        <v>33.333333333333329</v>
      </c>
      <c r="AH127" s="76">
        <f>$AH$6*AG127%</f>
        <v>108.66666666666664</v>
      </c>
      <c r="AI127" s="2"/>
      <c r="AJ127" s="2"/>
      <c r="AL127" s="2"/>
      <c r="AM127" s="2"/>
      <c r="AN127" s="2"/>
      <c r="AO127" s="2"/>
      <c r="AQ127" s="2"/>
      <c r="AR127" s="2"/>
      <c r="AS127" s="2"/>
      <c r="AT127" s="2"/>
    </row>
    <row r="128" spans="1:46" ht="30" hidden="1" customHeight="1" x14ac:dyDescent="0.25">
      <c r="A128" s="60"/>
      <c r="B128" s="174">
        <v>41</v>
      </c>
      <c r="C128" s="180">
        <v>29</v>
      </c>
      <c r="D128" s="90" t="s">
        <v>116</v>
      </c>
      <c r="E128" s="90" t="s">
        <v>131</v>
      </c>
      <c r="F128" s="90">
        <v>39.97</v>
      </c>
      <c r="G128" s="90">
        <v>0</v>
      </c>
      <c r="H128" s="90">
        <v>0</v>
      </c>
      <c r="I128" s="94">
        <v>22.93</v>
      </c>
      <c r="J128" s="171">
        <f>SUM(F128:I130)</f>
        <v>166.64043463245932</v>
      </c>
      <c r="K128" s="102"/>
      <c r="L128" s="102"/>
      <c r="M128" s="168">
        <v>0</v>
      </c>
      <c r="N128" s="209">
        <v>87.47</v>
      </c>
      <c r="O128" s="168">
        <v>1</v>
      </c>
      <c r="P128" s="201"/>
      <c r="R128">
        <f t="shared" si="18"/>
        <v>39.97</v>
      </c>
      <c r="T128" s="1">
        <f t="shared" si="20"/>
        <v>0</v>
      </c>
      <c r="U128" s="71">
        <f t="shared" si="21"/>
        <v>0</v>
      </c>
      <c r="W128" s="2"/>
      <c r="X128" s="2"/>
      <c r="Y128" s="2"/>
      <c r="Z128" s="2"/>
      <c r="AB128" s="2"/>
      <c r="AC128" s="2"/>
      <c r="AD128" s="2"/>
      <c r="AE128" s="2"/>
      <c r="AG128" s="76"/>
      <c r="AH128" s="76"/>
      <c r="AI128" s="2"/>
      <c r="AJ128" s="2"/>
      <c r="AL128" s="2"/>
      <c r="AM128" s="2"/>
      <c r="AN128" s="2"/>
      <c r="AO128" s="2"/>
      <c r="AQ128" s="2"/>
      <c r="AR128" s="2"/>
      <c r="AS128" s="2"/>
      <c r="AT128" s="2"/>
    </row>
    <row r="129" spans="1:46" ht="30" hidden="1" customHeight="1" x14ac:dyDescent="0.25">
      <c r="A129" s="60"/>
      <c r="B129" s="175"/>
      <c r="C129" s="181"/>
      <c r="D129" s="90"/>
      <c r="E129" s="90" t="s">
        <v>132</v>
      </c>
      <c r="F129" s="90">
        <v>48.43</v>
      </c>
      <c r="G129" s="90">
        <v>0</v>
      </c>
      <c r="H129" s="90">
        <v>0</v>
      </c>
      <c r="I129" s="94">
        <f t="shared" si="19"/>
        <v>0</v>
      </c>
      <c r="J129" s="172"/>
      <c r="K129" s="93"/>
      <c r="L129" s="93"/>
      <c r="M129" s="169"/>
      <c r="N129" s="207"/>
      <c r="O129" s="169"/>
      <c r="P129" s="202"/>
      <c r="R129">
        <f t="shared" si="18"/>
        <v>48.43</v>
      </c>
      <c r="T129" s="1">
        <f t="shared" si="20"/>
        <v>0</v>
      </c>
      <c r="U129" s="71">
        <f t="shared" si="21"/>
        <v>0</v>
      </c>
      <c r="W129" s="2"/>
      <c r="X129" s="2"/>
      <c r="Y129" s="2"/>
      <c r="Z129" s="2"/>
      <c r="AB129" s="2"/>
      <c r="AC129" s="2"/>
      <c r="AD129" s="2"/>
      <c r="AE129" s="2"/>
      <c r="AG129" s="76"/>
      <c r="AH129" s="76"/>
      <c r="AI129" s="2"/>
      <c r="AJ129" s="2"/>
      <c r="AL129" s="2"/>
      <c r="AM129" s="2"/>
      <c r="AN129" s="2"/>
      <c r="AO129" s="2"/>
      <c r="AQ129" s="2"/>
      <c r="AR129" s="2"/>
      <c r="AS129" s="2"/>
      <c r="AT129" s="2"/>
    </row>
    <row r="130" spans="1:46" ht="30" hidden="1" customHeight="1" x14ac:dyDescent="0.25">
      <c r="A130" s="60"/>
      <c r="B130" s="176"/>
      <c r="C130" s="182"/>
      <c r="D130" s="90"/>
      <c r="E130" s="90" t="s">
        <v>133</v>
      </c>
      <c r="F130" s="90">
        <v>30.28</v>
      </c>
      <c r="G130" s="90">
        <v>17.37</v>
      </c>
      <c r="H130" s="90">
        <v>0</v>
      </c>
      <c r="I130" s="94">
        <f t="shared" si="19"/>
        <v>7.6604346324593049</v>
      </c>
      <c r="J130" s="173"/>
      <c r="K130" s="95"/>
      <c r="L130" s="95"/>
      <c r="M130" s="170"/>
      <c r="N130" s="208"/>
      <c r="O130" s="170"/>
      <c r="P130" s="203"/>
      <c r="R130">
        <f t="shared" si="18"/>
        <v>47.650000000000006</v>
      </c>
      <c r="S130" s="66">
        <f>R128+R129+R130</f>
        <v>136.05000000000001</v>
      </c>
      <c r="T130" s="1">
        <f t="shared" si="20"/>
        <v>1.702318807213179</v>
      </c>
      <c r="U130" s="71">
        <f t="shared" si="21"/>
        <v>7.6604346324593049</v>
      </c>
      <c r="W130" s="2"/>
      <c r="X130" s="2"/>
      <c r="Y130" s="2"/>
      <c r="Z130" s="2"/>
      <c r="AB130" s="2"/>
      <c r="AC130" s="2"/>
      <c r="AD130" s="2"/>
      <c r="AE130" s="2"/>
      <c r="AG130" s="76">
        <f t="shared" ref="AG130:AG133" si="29">S130/$AJ$6*100</f>
        <v>33.333333333333329</v>
      </c>
      <c r="AH130" s="76">
        <f t="shared" ref="AH130:AH133" si="30">$AH$6*AG130%</f>
        <v>108.66666666666664</v>
      </c>
      <c r="AI130" s="2"/>
      <c r="AJ130" s="2"/>
      <c r="AL130" s="2"/>
      <c r="AM130" s="2"/>
      <c r="AN130" s="2"/>
      <c r="AO130" s="2"/>
      <c r="AQ130" s="2"/>
      <c r="AR130" s="2"/>
      <c r="AS130" s="2"/>
      <c r="AT130" s="2"/>
    </row>
    <row r="131" spans="1:46" ht="30" hidden="1" customHeight="1" x14ac:dyDescent="0.25">
      <c r="A131" s="60"/>
      <c r="B131" s="174">
        <v>42</v>
      </c>
      <c r="C131" s="180">
        <v>30</v>
      </c>
      <c r="D131" s="90" t="s">
        <v>116</v>
      </c>
      <c r="E131" s="90" t="s">
        <v>131</v>
      </c>
      <c r="F131" s="90">
        <v>39.97</v>
      </c>
      <c r="G131" s="90">
        <v>0</v>
      </c>
      <c r="H131" s="90">
        <v>0</v>
      </c>
      <c r="I131" s="94">
        <v>22.93</v>
      </c>
      <c r="J131" s="171">
        <f>SUM(F131:I133)</f>
        <v>166.64043463245932</v>
      </c>
      <c r="K131" s="102"/>
      <c r="L131" s="102"/>
      <c r="M131" s="168">
        <v>0</v>
      </c>
      <c r="N131" s="209">
        <v>88.47</v>
      </c>
      <c r="O131" s="168">
        <v>1</v>
      </c>
      <c r="P131" s="201"/>
      <c r="R131">
        <f t="shared" si="18"/>
        <v>39.97</v>
      </c>
      <c r="T131" s="1">
        <f t="shared" si="20"/>
        <v>0</v>
      </c>
      <c r="U131" s="71">
        <f t="shared" si="21"/>
        <v>0</v>
      </c>
      <c r="W131" s="2"/>
      <c r="X131" s="2"/>
      <c r="Y131" s="2"/>
      <c r="Z131" s="2"/>
      <c r="AB131" s="2"/>
      <c r="AC131" s="2"/>
      <c r="AD131" s="2"/>
      <c r="AE131" s="2"/>
      <c r="AG131" s="76"/>
      <c r="AH131" s="76"/>
      <c r="AI131" s="2"/>
      <c r="AJ131" s="2"/>
      <c r="AL131" s="2"/>
      <c r="AM131" s="2"/>
      <c r="AN131" s="2"/>
      <c r="AO131" s="2"/>
      <c r="AQ131" s="2"/>
      <c r="AR131" s="2"/>
      <c r="AS131" s="2"/>
      <c r="AT131" s="2"/>
    </row>
    <row r="132" spans="1:46" ht="30" hidden="1" customHeight="1" x14ac:dyDescent="0.25">
      <c r="A132" s="60"/>
      <c r="B132" s="175"/>
      <c r="C132" s="181"/>
      <c r="D132" s="90"/>
      <c r="E132" s="90" t="s">
        <v>132</v>
      </c>
      <c r="F132" s="90">
        <v>48.43</v>
      </c>
      <c r="G132" s="90">
        <v>0</v>
      </c>
      <c r="H132" s="90">
        <v>0</v>
      </c>
      <c r="I132" s="94">
        <f t="shared" si="19"/>
        <v>0</v>
      </c>
      <c r="J132" s="172"/>
      <c r="K132" s="93"/>
      <c r="L132" s="93"/>
      <c r="M132" s="169"/>
      <c r="N132" s="207"/>
      <c r="O132" s="169"/>
      <c r="P132" s="202"/>
      <c r="R132">
        <f t="shared" si="18"/>
        <v>48.43</v>
      </c>
      <c r="T132" s="1">
        <f t="shared" si="20"/>
        <v>0</v>
      </c>
      <c r="U132" s="71">
        <f t="shared" si="21"/>
        <v>0</v>
      </c>
      <c r="W132" s="2"/>
      <c r="X132" s="2"/>
      <c r="Y132" s="2"/>
      <c r="Z132" s="2"/>
      <c r="AB132" s="2"/>
      <c r="AC132" s="2"/>
      <c r="AD132" s="2"/>
      <c r="AE132" s="2"/>
      <c r="AG132" s="76"/>
      <c r="AH132" s="76"/>
      <c r="AI132" s="2"/>
      <c r="AJ132" s="2"/>
      <c r="AL132" s="2"/>
      <c r="AM132" s="2"/>
      <c r="AN132" s="2"/>
      <c r="AO132" s="2"/>
      <c r="AQ132" s="2"/>
      <c r="AR132" s="2"/>
      <c r="AS132" s="2"/>
      <c r="AT132" s="2"/>
    </row>
    <row r="133" spans="1:46" ht="30" hidden="1" customHeight="1" x14ac:dyDescent="0.25">
      <c r="A133" s="60"/>
      <c r="B133" s="176"/>
      <c r="C133" s="182"/>
      <c r="D133" s="90"/>
      <c r="E133" s="90" t="s">
        <v>133</v>
      </c>
      <c r="F133" s="90">
        <v>30.28</v>
      </c>
      <c r="G133" s="90">
        <v>17.37</v>
      </c>
      <c r="H133" s="90">
        <v>0</v>
      </c>
      <c r="I133" s="94">
        <f t="shared" si="19"/>
        <v>7.6604346324593049</v>
      </c>
      <c r="J133" s="173"/>
      <c r="K133" s="95"/>
      <c r="L133" s="95"/>
      <c r="M133" s="170"/>
      <c r="N133" s="208"/>
      <c r="O133" s="170"/>
      <c r="P133" s="203"/>
      <c r="R133">
        <f t="shared" si="18"/>
        <v>47.650000000000006</v>
      </c>
      <c r="S133" s="66">
        <f>R131+R132+R133</f>
        <v>136.05000000000001</v>
      </c>
      <c r="T133" s="1">
        <f t="shared" si="20"/>
        <v>1.702318807213179</v>
      </c>
      <c r="U133" s="71">
        <f t="shared" si="21"/>
        <v>7.6604346324593049</v>
      </c>
      <c r="W133" s="2"/>
      <c r="X133" s="2"/>
      <c r="Y133" s="2"/>
      <c r="Z133" s="2"/>
      <c r="AB133" s="2"/>
      <c r="AC133" s="2"/>
      <c r="AD133" s="2"/>
      <c r="AE133" s="2"/>
      <c r="AG133" s="76">
        <f t="shared" si="29"/>
        <v>33.333333333333329</v>
      </c>
      <c r="AH133" s="76">
        <f t="shared" si="30"/>
        <v>108.66666666666664</v>
      </c>
      <c r="AI133" s="2"/>
      <c r="AJ133" s="2"/>
      <c r="AL133" s="2"/>
      <c r="AM133" s="2"/>
      <c r="AN133" s="2"/>
      <c r="AO133" s="2"/>
      <c r="AQ133" s="2"/>
      <c r="AR133" s="2"/>
      <c r="AS133" s="2"/>
      <c r="AT133" s="2"/>
    </row>
    <row r="134" spans="1:46" ht="30" hidden="1" customHeight="1" x14ac:dyDescent="0.25">
      <c r="A134" s="60"/>
      <c r="B134" s="174">
        <v>43</v>
      </c>
      <c r="C134" s="180">
        <v>31</v>
      </c>
      <c r="D134" s="90" t="s">
        <v>117</v>
      </c>
      <c r="E134" s="90" t="s">
        <v>131</v>
      </c>
      <c r="F134" s="96">
        <f>55.79-K134</f>
        <v>13.899999999999999</v>
      </c>
      <c r="G134" s="90">
        <v>0</v>
      </c>
      <c r="H134" s="90">
        <v>0</v>
      </c>
      <c r="I134" s="94">
        <v>90.63</v>
      </c>
      <c r="J134" s="171">
        <f>SUM(F134:I136)</f>
        <v>233.73834019849753</v>
      </c>
      <c r="K134" s="97">
        <f>41.89</f>
        <v>41.89</v>
      </c>
      <c r="L134" s="94">
        <v>27.77</v>
      </c>
      <c r="M134" s="171">
        <f>SUM(K134:L136)</f>
        <v>69.66</v>
      </c>
      <c r="N134" s="209">
        <v>89.47</v>
      </c>
      <c r="O134" s="168">
        <v>2</v>
      </c>
      <c r="P134" s="201"/>
      <c r="R134">
        <f t="shared" si="18"/>
        <v>13.899999999999999</v>
      </c>
      <c r="T134" s="1">
        <f t="shared" si="20"/>
        <v>0</v>
      </c>
      <c r="U134" s="71">
        <f t="shared" si="21"/>
        <v>0</v>
      </c>
      <c r="W134" s="2"/>
      <c r="X134" s="2"/>
      <c r="Y134" s="2"/>
      <c r="Z134" s="2"/>
      <c r="AB134" s="2"/>
      <c r="AC134" s="2"/>
      <c r="AD134" s="2"/>
      <c r="AE134" s="2"/>
      <c r="AG134" s="76"/>
      <c r="AH134" s="2"/>
      <c r="AI134" s="2"/>
      <c r="AJ134" s="2"/>
      <c r="AL134" s="2"/>
      <c r="AM134" s="2"/>
      <c r="AN134" s="2"/>
      <c r="AO134" s="2"/>
      <c r="AQ134" s="2"/>
      <c r="AR134" s="2"/>
      <c r="AS134" s="2"/>
      <c r="AT134" s="2"/>
    </row>
    <row r="135" spans="1:46" ht="30" hidden="1" customHeight="1" x14ac:dyDescent="0.25">
      <c r="A135" s="60"/>
      <c r="B135" s="175"/>
      <c r="C135" s="181"/>
      <c r="D135" s="90"/>
      <c r="E135" s="90" t="s">
        <v>132</v>
      </c>
      <c r="F135" s="90">
        <v>57.31</v>
      </c>
      <c r="G135" s="90">
        <v>0</v>
      </c>
      <c r="H135" s="90">
        <v>3.05</v>
      </c>
      <c r="I135" s="94">
        <f t="shared" si="19"/>
        <v>0</v>
      </c>
      <c r="J135" s="172"/>
      <c r="K135" s="98">
        <v>0</v>
      </c>
      <c r="L135" s="98">
        <v>0</v>
      </c>
      <c r="M135" s="172"/>
      <c r="N135" s="207"/>
      <c r="O135" s="169"/>
      <c r="P135" s="202"/>
      <c r="R135">
        <f t="shared" si="18"/>
        <v>60.36</v>
      </c>
      <c r="T135" s="1">
        <f t="shared" si="20"/>
        <v>0</v>
      </c>
      <c r="U135" s="71">
        <f t="shared" si="21"/>
        <v>0</v>
      </c>
      <c r="W135" s="2"/>
      <c r="X135" s="2"/>
      <c r="Y135" s="2"/>
      <c r="Z135" s="2"/>
      <c r="AB135" s="2"/>
      <c r="AC135" s="2"/>
      <c r="AD135" s="2"/>
      <c r="AE135" s="2"/>
      <c r="AG135" s="2"/>
      <c r="AH135" s="2"/>
      <c r="AI135" s="2"/>
      <c r="AJ135" s="2"/>
      <c r="AL135" s="2"/>
      <c r="AM135" s="2"/>
      <c r="AN135" s="2"/>
      <c r="AO135" s="2"/>
      <c r="AQ135" s="2"/>
      <c r="AR135" s="2"/>
      <c r="AS135" s="2"/>
      <c r="AT135" s="2"/>
    </row>
    <row r="136" spans="1:46" ht="30" hidden="1" customHeight="1" x14ac:dyDescent="0.25">
      <c r="A136" s="60"/>
      <c r="B136" s="176"/>
      <c r="C136" s="182"/>
      <c r="D136" s="90"/>
      <c r="E136" s="90" t="s">
        <v>133</v>
      </c>
      <c r="F136" s="90">
        <v>56.66</v>
      </c>
      <c r="G136" s="90">
        <v>4.5599999999999996</v>
      </c>
      <c r="H136" s="90">
        <v>0</v>
      </c>
      <c r="I136" s="94">
        <f t="shared" si="19"/>
        <v>7.6283401984975114</v>
      </c>
      <c r="J136" s="173"/>
      <c r="K136" s="98">
        <v>0</v>
      </c>
      <c r="L136" s="98">
        <v>0</v>
      </c>
      <c r="M136" s="173"/>
      <c r="N136" s="208"/>
      <c r="O136" s="170"/>
      <c r="P136" s="203"/>
      <c r="R136">
        <f t="shared" si="18"/>
        <v>61.22</v>
      </c>
      <c r="S136" s="66">
        <f>R134+R135+R136</f>
        <v>135.47999999999999</v>
      </c>
      <c r="T136" s="1">
        <f t="shared" si="20"/>
        <v>1.6951867107772249</v>
      </c>
      <c r="U136" s="71">
        <f t="shared" si="21"/>
        <v>7.6283401984975114</v>
      </c>
      <c r="W136" s="2"/>
      <c r="X136" s="2"/>
      <c r="Y136" s="2"/>
      <c r="Z136" s="2"/>
      <c r="AB136" s="2"/>
      <c r="AC136" s="2"/>
      <c r="AD136" s="2"/>
      <c r="AE136" s="2"/>
      <c r="AG136" s="2"/>
      <c r="AH136" s="2"/>
      <c r="AI136" s="2"/>
      <c r="AJ136" s="2"/>
      <c r="AL136" s="2"/>
      <c r="AM136" s="2"/>
      <c r="AN136" s="2"/>
      <c r="AO136" s="2"/>
      <c r="AQ136" s="76">
        <f>S136/$AT$6*100</f>
        <v>8.3333333333333321</v>
      </c>
      <c r="AR136" s="76">
        <f>$AR$6*AQ136%</f>
        <v>139.91666666666663</v>
      </c>
      <c r="AS136" s="2"/>
      <c r="AT136" s="2"/>
    </row>
    <row r="137" spans="1:46" ht="30" customHeight="1" x14ac:dyDescent="0.25">
      <c r="A137" s="60"/>
      <c r="B137" s="174">
        <v>10</v>
      </c>
      <c r="C137" s="180">
        <v>32</v>
      </c>
      <c r="D137" s="90" t="s">
        <v>117</v>
      </c>
      <c r="E137" s="90" t="s">
        <v>131</v>
      </c>
      <c r="F137" s="96">
        <f>55.79-K137</f>
        <v>13.899999999999999</v>
      </c>
      <c r="G137" s="90">
        <v>0</v>
      </c>
      <c r="H137" s="90">
        <v>0</v>
      </c>
      <c r="I137" s="94">
        <v>90.63</v>
      </c>
      <c r="J137" s="171">
        <f>SUM(F137:I139)</f>
        <v>233.73834019849753</v>
      </c>
      <c r="K137" s="97">
        <f>41.89</f>
        <v>41.89</v>
      </c>
      <c r="L137" s="94">
        <v>27.77</v>
      </c>
      <c r="M137" s="171">
        <f t="shared" ref="M137" si="31">SUM(K137:L139)</f>
        <v>69.66</v>
      </c>
      <c r="N137" s="206">
        <v>130.5</v>
      </c>
      <c r="O137" s="168">
        <v>2</v>
      </c>
      <c r="P137" s="201"/>
      <c r="R137">
        <f t="shared" si="18"/>
        <v>13.899999999999999</v>
      </c>
      <c r="T137" s="1">
        <f t="shared" si="20"/>
        <v>0</v>
      </c>
      <c r="U137" s="71">
        <f t="shared" si="21"/>
        <v>0</v>
      </c>
      <c r="W137" s="2"/>
      <c r="X137" s="2"/>
      <c r="Y137" s="2"/>
      <c r="Z137" s="2"/>
      <c r="AB137" s="2"/>
      <c r="AC137" s="2"/>
      <c r="AD137" s="2"/>
      <c r="AE137" s="2"/>
      <c r="AG137" s="2"/>
      <c r="AH137" s="2"/>
      <c r="AI137" s="2"/>
      <c r="AJ137" s="2"/>
      <c r="AL137" s="2"/>
      <c r="AM137" s="2"/>
      <c r="AN137" s="2"/>
      <c r="AO137" s="2"/>
      <c r="AQ137" s="76"/>
      <c r="AR137" s="2"/>
      <c r="AS137" s="2"/>
      <c r="AT137" s="2"/>
    </row>
    <row r="138" spans="1:46" ht="30" customHeight="1" x14ac:dyDescent="0.25">
      <c r="A138" s="60"/>
      <c r="B138" s="175"/>
      <c r="C138" s="181"/>
      <c r="D138" s="90"/>
      <c r="E138" s="90" t="s">
        <v>132</v>
      </c>
      <c r="F138" s="90">
        <v>57.31</v>
      </c>
      <c r="G138" s="90">
        <v>0</v>
      </c>
      <c r="H138" s="90">
        <v>3.05</v>
      </c>
      <c r="I138" s="94">
        <f t="shared" si="19"/>
        <v>0</v>
      </c>
      <c r="J138" s="172"/>
      <c r="K138" s="98">
        <v>0</v>
      </c>
      <c r="L138" s="98">
        <v>0</v>
      </c>
      <c r="M138" s="172"/>
      <c r="N138" s="207"/>
      <c r="O138" s="169"/>
      <c r="P138" s="202"/>
      <c r="R138">
        <f t="shared" ref="R138:R169" si="32">SUM(F138:H138)</f>
        <v>60.36</v>
      </c>
      <c r="T138" s="1">
        <f t="shared" si="20"/>
        <v>0</v>
      </c>
      <c r="U138" s="71">
        <f t="shared" si="21"/>
        <v>0</v>
      </c>
      <c r="W138" s="2"/>
      <c r="X138" s="2"/>
      <c r="Y138" s="2"/>
      <c r="Z138" s="2"/>
      <c r="AB138" s="2"/>
      <c r="AC138" s="2"/>
      <c r="AD138" s="2"/>
      <c r="AE138" s="2"/>
      <c r="AG138" s="2"/>
      <c r="AH138" s="2"/>
      <c r="AI138" s="2"/>
      <c r="AJ138" s="2"/>
      <c r="AL138" s="2"/>
      <c r="AM138" s="2"/>
      <c r="AN138" s="2"/>
      <c r="AO138" s="2"/>
      <c r="AQ138" s="76"/>
      <c r="AR138" s="2"/>
      <c r="AS138" s="2"/>
      <c r="AT138" s="2"/>
    </row>
    <row r="139" spans="1:46" ht="30" customHeight="1" x14ac:dyDescent="0.25">
      <c r="A139" s="60"/>
      <c r="B139" s="176"/>
      <c r="C139" s="182"/>
      <c r="D139" s="90"/>
      <c r="E139" s="90" t="s">
        <v>133</v>
      </c>
      <c r="F139" s="90">
        <v>56.66</v>
      </c>
      <c r="G139" s="90">
        <v>4.5599999999999996</v>
      </c>
      <c r="H139" s="90">
        <v>0</v>
      </c>
      <c r="I139" s="94">
        <f t="shared" ref="I139:I169" si="33">U139</f>
        <v>7.6283401984975114</v>
      </c>
      <c r="J139" s="173"/>
      <c r="K139" s="98">
        <v>0</v>
      </c>
      <c r="L139" s="98">
        <v>0</v>
      </c>
      <c r="M139" s="173"/>
      <c r="N139" s="208"/>
      <c r="O139" s="170"/>
      <c r="P139" s="203"/>
      <c r="R139">
        <f t="shared" si="32"/>
        <v>61.22</v>
      </c>
      <c r="S139" s="66">
        <f>R137+R138+R139</f>
        <v>135.47999999999999</v>
      </c>
      <c r="T139" s="1">
        <f t="shared" si="20"/>
        <v>1.6951867107772249</v>
      </c>
      <c r="U139" s="71">
        <f t="shared" si="21"/>
        <v>7.6283401984975114</v>
      </c>
      <c r="W139" s="2"/>
      <c r="X139" s="2"/>
      <c r="Y139" s="2"/>
      <c r="Z139" s="2"/>
      <c r="AB139" s="2"/>
      <c r="AC139" s="2"/>
      <c r="AD139" s="2"/>
      <c r="AE139" s="2"/>
      <c r="AG139" s="2"/>
      <c r="AH139" s="2"/>
      <c r="AI139" s="2"/>
      <c r="AJ139" s="2"/>
      <c r="AL139" s="2"/>
      <c r="AM139" s="2"/>
      <c r="AN139" s="2"/>
      <c r="AO139" s="2"/>
      <c r="AQ139" s="76">
        <f t="shared" ref="AQ139:AQ169" si="34">S139/$AT$6*100</f>
        <v>8.3333333333333321</v>
      </c>
      <c r="AR139" s="76">
        <f>$AR$6*AQ139%</f>
        <v>139.91666666666663</v>
      </c>
      <c r="AS139" s="2"/>
      <c r="AT139" s="2"/>
    </row>
    <row r="140" spans="1:46" ht="30" customHeight="1" x14ac:dyDescent="0.25">
      <c r="A140" s="60"/>
      <c r="B140" s="174">
        <v>11</v>
      </c>
      <c r="C140" s="180">
        <v>33</v>
      </c>
      <c r="D140" s="90" t="s">
        <v>117</v>
      </c>
      <c r="E140" s="90" t="s">
        <v>131</v>
      </c>
      <c r="F140" s="96">
        <f>55.79-K140</f>
        <v>13.899999999999999</v>
      </c>
      <c r="G140" s="90">
        <v>0</v>
      </c>
      <c r="H140" s="90">
        <v>0</v>
      </c>
      <c r="I140" s="94">
        <v>90.63</v>
      </c>
      <c r="J140" s="171">
        <f>SUM(F140:I142)</f>
        <v>233.73834019849753</v>
      </c>
      <c r="K140" s="97">
        <f>41.89</f>
        <v>41.89</v>
      </c>
      <c r="L140" s="94">
        <v>27.77</v>
      </c>
      <c r="M140" s="171">
        <f t="shared" ref="M140" si="35">SUM(K140:L142)</f>
        <v>69.66</v>
      </c>
      <c r="N140" s="206">
        <v>129.28</v>
      </c>
      <c r="O140" s="168">
        <v>2</v>
      </c>
      <c r="P140" s="201"/>
      <c r="R140">
        <f t="shared" si="32"/>
        <v>13.899999999999999</v>
      </c>
      <c r="T140" s="1">
        <f t="shared" si="20"/>
        <v>0</v>
      </c>
      <c r="U140" s="71">
        <f t="shared" si="21"/>
        <v>0</v>
      </c>
      <c r="W140" s="2"/>
      <c r="X140" s="2"/>
      <c r="Y140" s="2"/>
      <c r="Z140" s="2"/>
      <c r="AB140" s="2"/>
      <c r="AC140" s="2"/>
      <c r="AD140" s="2"/>
      <c r="AE140" s="2"/>
      <c r="AG140" s="2"/>
      <c r="AH140" s="2"/>
      <c r="AI140" s="2"/>
      <c r="AJ140" s="2"/>
      <c r="AL140" s="2"/>
      <c r="AM140" s="2"/>
      <c r="AN140" s="2"/>
      <c r="AO140" s="2"/>
      <c r="AQ140" s="76"/>
      <c r="AR140" s="2"/>
      <c r="AS140" s="2"/>
      <c r="AT140" s="2"/>
    </row>
    <row r="141" spans="1:46" ht="30" customHeight="1" x14ac:dyDescent="0.25">
      <c r="A141" s="60"/>
      <c r="B141" s="175"/>
      <c r="C141" s="181"/>
      <c r="D141" s="90"/>
      <c r="E141" s="90" t="s">
        <v>132</v>
      </c>
      <c r="F141" s="90">
        <v>57.31</v>
      </c>
      <c r="G141" s="90">
        <v>0</v>
      </c>
      <c r="H141" s="90">
        <v>3.05</v>
      </c>
      <c r="I141" s="94">
        <f t="shared" si="33"/>
        <v>0</v>
      </c>
      <c r="J141" s="172"/>
      <c r="K141" s="98">
        <v>0</v>
      </c>
      <c r="L141" s="98">
        <v>0</v>
      </c>
      <c r="M141" s="172"/>
      <c r="N141" s="207"/>
      <c r="O141" s="169"/>
      <c r="P141" s="202"/>
      <c r="R141">
        <f t="shared" si="32"/>
        <v>60.36</v>
      </c>
      <c r="T141" s="1">
        <f t="shared" ref="T141:T169" si="36">S141/$T$6%</f>
        <v>0</v>
      </c>
      <c r="U141" s="71">
        <f t="shared" ref="U141:U169" si="37">$T$5*T141%</f>
        <v>0</v>
      </c>
      <c r="W141" s="2"/>
      <c r="X141" s="2"/>
      <c r="Y141" s="2"/>
      <c r="Z141" s="2"/>
      <c r="AB141" s="2"/>
      <c r="AC141" s="2"/>
      <c r="AD141" s="2"/>
      <c r="AE141" s="2"/>
      <c r="AG141" s="2"/>
      <c r="AH141" s="2"/>
      <c r="AI141" s="2"/>
      <c r="AJ141" s="2"/>
      <c r="AL141" s="2"/>
      <c r="AM141" s="2"/>
      <c r="AN141" s="2"/>
      <c r="AO141" s="2"/>
      <c r="AQ141" s="76"/>
      <c r="AR141" s="2"/>
      <c r="AS141" s="2"/>
      <c r="AT141" s="2"/>
    </row>
    <row r="142" spans="1:46" ht="30" customHeight="1" x14ac:dyDescent="0.25">
      <c r="A142" s="60"/>
      <c r="B142" s="176"/>
      <c r="C142" s="182"/>
      <c r="D142" s="90"/>
      <c r="E142" s="90" t="s">
        <v>133</v>
      </c>
      <c r="F142" s="90">
        <v>56.66</v>
      </c>
      <c r="G142" s="90">
        <v>4.5599999999999996</v>
      </c>
      <c r="H142" s="90">
        <v>0</v>
      </c>
      <c r="I142" s="94">
        <f t="shared" si="33"/>
        <v>7.6283401984975114</v>
      </c>
      <c r="J142" s="173"/>
      <c r="K142" s="98">
        <v>0</v>
      </c>
      <c r="L142" s="98">
        <v>0</v>
      </c>
      <c r="M142" s="173"/>
      <c r="N142" s="208"/>
      <c r="O142" s="170"/>
      <c r="P142" s="203"/>
      <c r="R142">
        <f t="shared" si="32"/>
        <v>61.22</v>
      </c>
      <c r="S142" s="66">
        <f>R140+R141+R142</f>
        <v>135.47999999999999</v>
      </c>
      <c r="T142" s="1">
        <f t="shared" si="36"/>
        <v>1.6951867107772249</v>
      </c>
      <c r="U142" s="71">
        <f t="shared" si="37"/>
        <v>7.6283401984975114</v>
      </c>
      <c r="W142" s="2"/>
      <c r="X142" s="2"/>
      <c r="Y142" s="2"/>
      <c r="Z142" s="2"/>
      <c r="AB142" s="2"/>
      <c r="AC142" s="2"/>
      <c r="AD142" s="2"/>
      <c r="AE142" s="2"/>
      <c r="AG142" s="2"/>
      <c r="AH142" s="2"/>
      <c r="AI142" s="2"/>
      <c r="AJ142" s="2"/>
      <c r="AL142" s="2"/>
      <c r="AM142" s="2"/>
      <c r="AN142" s="2"/>
      <c r="AO142" s="2"/>
      <c r="AQ142" s="76">
        <f t="shared" si="34"/>
        <v>8.3333333333333321</v>
      </c>
      <c r="AR142" s="76">
        <f>$AR$6*AQ142%</f>
        <v>139.91666666666663</v>
      </c>
      <c r="AS142" s="2"/>
      <c r="AT142" s="2"/>
    </row>
    <row r="143" spans="1:46" ht="30" customHeight="1" x14ac:dyDescent="0.25">
      <c r="A143" s="60"/>
      <c r="B143" s="174">
        <v>12</v>
      </c>
      <c r="C143" s="180">
        <v>34</v>
      </c>
      <c r="D143" s="90" t="s">
        <v>117</v>
      </c>
      <c r="E143" s="90" t="s">
        <v>131</v>
      </c>
      <c r="F143" s="96">
        <f>55.79-K143</f>
        <v>13.899999999999999</v>
      </c>
      <c r="G143" s="90">
        <v>0</v>
      </c>
      <c r="H143" s="90">
        <v>0</v>
      </c>
      <c r="I143" s="94">
        <v>90.63</v>
      </c>
      <c r="J143" s="171">
        <f>SUM(F143:I145)</f>
        <v>233.73834019849753</v>
      </c>
      <c r="K143" s="97">
        <f>41.89</f>
        <v>41.89</v>
      </c>
      <c r="L143" s="94">
        <v>27.77</v>
      </c>
      <c r="M143" s="171">
        <f t="shared" ref="M143" si="38">SUM(K143:L145)</f>
        <v>69.66</v>
      </c>
      <c r="N143" s="206">
        <v>128.07</v>
      </c>
      <c r="O143" s="168">
        <v>2</v>
      </c>
      <c r="P143" s="201"/>
      <c r="R143">
        <f t="shared" si="32"/>
        <v>13.899999999999999</v>
      </c>
      <c r="T143" s="1">
        <f t="shared" si="36"/>
        <v>0</v>
      </c>
      <c r="U143" s="71">
        <f t="shared" si="37"/>
        <v>0</v>
      </c>
      <c r="W143" s="2"/>
      <c r="X143" s="2"/>
      <c r="Y143" s="2"/>
      <c r="Z143" s="2"/>
      <c r="AB143" s="2"/>
      <c r="AC143" s="2"/>
      <c r="AD143" s="2"/>
      <c r="AE143" s="2"/>
      <c r="AG143" s="2"/>
      <c r="AH143" s="2"/>
      <c r="AI143" s="2"/>
      <c r="AJ143" s="2"/>
      <c r="AL143" s="2"/>
      <c r="AM143" s="2"/>
      <c r="AN143" s="2"/>
      <c r="AO143" s="2"/>
      <c r="AQ143" s="76"/>
      <c r="AR143" s="2"/>
      <c r="AS143" s="2"/>
      <c r="AT143" s="2"/>
    </row>
    <row r="144" spans="1:46" ht="30" customHeight="1" x14ac:dyDescent="0.25">
      <c r="A144" s="60"/>
      <c r="B144" s="175"/>
      <c r="C144" s="181"/>
      <c r="D144" s="90"/>
      <c r="E144" s="90" t="s">
        <v>132</v>
      </c>
      <c r="F144" s="90">
        <v>57.31</v>
      </c>
      <c r="G144" s="90">
        <v>0</v>
      </c>
      <c r="H144" s="90">
        <v>3.05</v>
      </c>
      <c r="I144" s="94">
        <f t="shared" si="33"/>
        <v>0</v>
      </c>
      <c r="J144" s="172"/>
      <c r="K144" s="98">
        <v>0</v>
      </c>
      <c r="L144" s="98">
        <v>0</v>
      </c>
      <c r="M144" s="172"/>
      <c r="N144" s="207"/>
      <c r="O144" s="169"/>
      <c r="P144" s="202"/>
      <c r="R144">
        <f t="shared" si="32"/>
        <v>60.36</v>
      </c>
      <c r="T144" s="1">
        <f t="shared" si="36"/>
        <v>0</v>
      </c>
      <c r="U144" s="71">
        <f t="shared" si="37"/>
        <v>0</v>
      </c>
      <c r="W144" s="2"/>
      <c r="X144" s="2"/>
      <c r="Y144" s="2"/>
      <c r="Z144" s="2"/>
      <c r="AB144" s="2"/>
      <c r="AC144" s="2"/>
      <c r="AD144" s="2"/>
      <c r="AE144" s="2"/>
      <c r="AG144" s="2"/>
      <c r="AH144" s="2"/>
      <c r="AI144" s="2"/>
      <c r="AJ144" s="2"/>
      <c r="AL144" s="2"/>
      <c r="AM144" s="2"/>
      <c r="AN144" s="2"/>
      <c r="AO144" s="2"/>
      <c r="AQ144" s="76"/>
      <c r="AR144" s="2"/>
      <c r="AS144" s="2"/>
      <c r="AT144" s="2"/>
    </row>
    <row r="145" spans="1:46" ht="30" customHeight="1" x14ac:dyDescent="0.25">
      <c r="A145" s="60"/>
      <c r="B145" s="176"/>
      <c r="C145" s="182"/>
      <c r="D145" s="90"/>
      <c r="E145" s="90" t="s">
        <v>133</v>
      </c>
      <c r="F145" s="90">
        <v>56.66</v>
      </c>
      <c r="G145" s="90">
        <v>4.5599999999999996</v>
      </c>
      <c r="H145" s="90">
        <v>0</v>
      </c>
      <c r="I145" s="94">
        <f t="shared" si="33"/>
        <v>7.6283401984975114</v>
      </c>
      <c r="J145" s="173"/>
      <c r="K145" s="98">
        <v>0</v>
      </c>
      <c r="L145" s="98">
        <v>0</v>
      </c>
      <c r="M145" s="173"/>
      <c r="N145" s="208"/>
      <c r="O145" s="170"/>
      <c r="P145" s="203"/>
      <c r="R145">
        <f t="shared" si="32"/>
        <v>61.22</v>
      </c>
      <c r="S145" s="66">
        <f>R143+R144+R145</f>
        <v>135.47999999999999</v>
      </c>
      <c r="T145" s="1">
        <f t="shared" si="36"/>
        <v>1.6951867107772249</v>
      </c>
      <c r="U145" s="71">
        <f t="shared" si="37"/>
        <v>7.6283401984975114</v>
      </c>
      <c r="W145" s="2"/>
      <c r="X145" s="2"/>
      <c r="Y145" s="2"/>
      <c r="Z145" s="2"/>
      <c r="AB145" s="2"/>
      <c r="AC145" s="2"/>
      <c r="AD145" s="2"/>
      <c r="AE145" s="2"/>
      <c r="AG145" s="2"/>
      <c r="AH145" s="2"/>
      <c r="AI145" s="2"/>
      <c r="AJ145" s="2"/>
      <c r="AL145" s="2"/>
      <c r="AM145" s="2"/>
      <c r="AN145" s="2"/>
      <c r="AO145" s="2"/>
      <c r="AQ145" s="76">
        <f t="shared" si="34"/>
        <v>8.3333333333333321</v>
      </c>
      <c r="AR145" s="76">
        <f>$AR$6*AQ145%</f>
        <v>139.91666666666663</v>
      </c>
      <c r="AS145" s="2"/>
      <c r="AT145" s="2"/>
    </row>
    <row r="146" spans="1:46" ht="30" customHeight="1" x14ac:dyDescent="0.25">
      <c r="A146" s="60"/>
      <c r="B146" s="174">
        <v>13</v>
      </c>
      <c r="C146" s="180">
        <v>35</v>
      </c>
      <c r="D146" s="90" t="s">
        <v>117</v>
      </c>
      <c r="E146" s="90" t="s">
        <v>131</v>
      </c>
      <c r="F146" s="96">
        <f>55.79-K146</f>
        <v>13.899999999999999</v>
      </c>
      <c r="G146" s="90">
        <v>0</v>
      </c>
      <c r="H146" s="90">
        <v>0</v>
      </c>
      <c r="I146" s="94">
        <v>90.63</v>
      </c>
      <c r="J146" s="171">
        <f>SUM(F146:I148)</f>
        <v>233.73834019849753</v>
      </c>
      <c r="K146" s="97">
        <f>41.89</f>
        <v>41.89</v>
      </c>
      <c r="L146" s="94">
        <v>27.77</v>
      </c>
      <c r="M146" s="171">
        <f t="shared" ref="M146" si="39">SUM(K146:L148)</f>
        <v>69.66</v>
      </c>
      <c r="N146" s="171">
        <v>126.85</v>
      </c>
      <c r="O146" s="168">
        <v>2</v>
      </c>
      <c r="P146" s="201"/>
      <c r="R146">
        <f t="shared" si="32"/>
        <v>13.899999999999999</v>
      </c>
      <c r="T146" s="1">
        <f t="shared" si="36"/>
        <v>0</v>
      </c>
      <c r="U146" s="71">
        <f t="shared" si="37"/>
        <v>0</v>
      </c>
      <c r="W146" s="2"/>
      <c r="X146" s="2"/>
      <c r="Y146" s="2"/>
      <c r="Z146" s="2"/>
      <c r="AB146" s="2"/>
      <c r="AC146" s="2"/>
      <c r="AD146" s="2"/>
      <c r="AE146" s="2"/>
      <c r="AG146" s="2"/>
      <c r="AH146" s="2"/>
      <c r="AI146" s="2"/>
      <c r="AJ146" s="2"/>
      <c r="AL146" s="2"/>
      <c r="AM146" s="2"/>
      <c r="AN146" s="2"/>
      <c r="AO146" s="2"/>
      <c r="AQ146" s="76"/>
      <c r="AR146" s="2"/>
      <c r="AS146" s="2"/>
      <c r="AT146" s="2"/>
    </row>
    <row r="147" spans="1:46" ht="30" customHeight="1" x14ac:dyDescent="0.25">
      <c r="A147" s="60"/>
      <c r="B147" s="175"/>
      <c r="C147" s="181"/>
      <c r="D147" s="90"/>
      <c r="E147" s="90" t="s">
        <v>132</v>
      </c>
      <c r="F147" s="90">
        <v>57.31</v>
      </c>
      <c r="G147" s="90">
        <v>0</v>
      </c>
      <c r="H147" s="90">
        <v>3.05</v>
      </c>
      <c r="I147" s="94">
        <f t="shared" si="33"/>
        <v>0</v>
      </c>
      <c r="J147" s="172"/>
      <c r="K147" s="98">
        <v>0</v>
      </c>
      <c r="L147" s="98">
        <v>0</v>
      </c>
      <c r="M147" s="172"/>
      <c r="N147" s="169"/>
      <c r="O147" s="169"/>
      <c r="P147" s="202"/>
      <c r="R147">
        <f t="shared" si="32"/>
        <v>60.36</v>
      </c>
      <c r="T147" s="1">
        <f t="shared" si="36"/>
        <v>0</v>
      </c>
      <c r="U147" s="71">
        <f t="shared" si="37"/>
        <v>0</v>
      </c>
      <c r="W147" s="2"/>
      <c r="X147" s="2"/>
      <c r="Y147" s="2"/>
      <c r="Z147" s="2"/>
      <c r="AB147" s="2"/>
      <c r="AC147" s="2"/>
      <c r="AD147" s="2"/>
      <c r="AE147" s="2"/>
      <c r="AG147" s="2"/>
      <c r="AH147" s="2"/>
      <c r="AI147" s="2"/>
      <c r="AJ147" s="2"/>
      <c r="AL147" s="2"/>
      <c r="AM147" s="2"/>
      <c r="AN147" s="2"/>
      <c r="AO147" s="2"/>
      <c r="AQ147" s="76"/>
      <c r="AR147" s="2"/>
      <c r="AS147" s="2"/>
      <c r="AT147" s="2"/>
    </row>
    <row r="148" spans="1:46" ht="30" customHeight="1" x14ac:dyDescent="0.25">
      <c r="A148" s="60"/>
      <c r="B148" s="176"/>
      <c r="C148" s="182"/>
      <c r="D148" s="90"/>
      <c r="E148" s="90" t="s">
        <v>133</v>
      </c>
      <c r="F148" s="90">
        <v>56.66</v>
      </c>
      <c r="G148" s="90">
        <v>4.5599999999999996</v>
      </c>
      <c r="H148" s="90">
        <v>0</v>
      </c>
      <c r="I148" s="94">
        <f t="shared" si="33"/>
        <v>7.6283401984975114</v>
      </c>
      <c r="J148" s="173"/>
      <c r="K148" s="98">
        <v>0</v>
      </c>
      <c r="L148" s="98">
        <v>0</v>
      </c>
      <c r="M148" s="173"/>
      <c r="N148" s="170"/>
      <c r="O148" s="170"/>
      <c r="P148" s="203"/>
      <c r="R148">
        <f t="shared" si="32"/>
        <v>61.22</v>
      </c>
      <c r="S148" s="66">
        <f>R146+R147+R148</f>
        <v>135.47999999999999</v>
      </c>
      <c r="T148" s="1">
        <f t="shared" si="36"/>
        <v>1.6951867107772249</v>
      </c>
      <c r="U148" s="71">
        <f t="shared" si="37"/>
        <v>7.6283401984975114</v>
      </c>
      <c r="W148" s="2"/>
      <c r="X148" s="2"/>
      <c r="Y148" s="2"/>
      <c r="Z148" s="2"/>
      <c r="AB148" s="2"/>
      <c r="AC148" s="2"/>
      <c r="AD148" s="2"/>
      <c r="AE148" s="2"/>
      <c r="AG148" s="2"/>
      <c r="AH148" s="2"/>
      <c r="AI148" s="2"/>
      <c r="AJ148" s="2"/>
      <c r="AL148" s="2"/>
      <c r="AM148" s="2"/>
      <c r="AN148" s="2"/>
      <c r="AO148" s="2"/>
      <c r="AQ148" s="76">
        <f t="shared" si="34"/>
        <v>8.3333333333333321</v>
      </c>
      <c r="AR148" s="76">
        <f>$AR$6*AQ148%</f>
        <v>139.91666666666663</v>
      </c>
      <c r="AS148" s="2"/>
      <c r="AT148" s="2"/>
    </row>
    <row r="149" spans="1:46" ht="30" customHeight="1" x14ac:dyDescent="0.25">
      <c r="A149" s="60"/>
      <c r="B149" s="174">
        <v>14</v>
      </c>
      <c r="C149" s="180">
        <v>36</v>
      </c>
      <c r="D149" s="90" t="s">
        <v>117</v>
      </c>
      <c r="E149" s="90" t="s">
        <v>131</v>
      </c>
      <c r="F149" s="96">
        <f>55.79-K149</f>
        <v>13.899999999999999</v>
      </c>
      <c r="G149" s="90">
        <v>0</v>
      </c>
      <c r="H149" s="90">
        <v>0</v>
      </c>
      <c r="I149" s="94">
        <v>90.63</v>
      </c>
      <c r="J149" s="171">
        <f>SUM(F149:I151)</f>
        <v>233.73834019849753</v>
      </c>
      <c r="K149" s="97">
        <f>41.89</f>
        <v>41.89</v>
      </c>
      <c r="L149" s="94">
        <v>27.77</v>
      </c>
      <c r="M149" s="171">
        <f t="shared" ref="M149" si="40">SUM(K149:L151)</f>
        <v>69.66</v>
      </c>
      <c r="N149" s="171">
        <v>125.64</v>
      </c>
      <c r="O149" s="168">
        <v>2</v>
      </c>
      <c r="P149" s="201"/>
      <c r="R149">
        <f t="shared" si="32"/>
        <v>13.899999999999999</v>
      </c>
      <c r="T149" s="1">
        <f t="shared" si="36"/>
        <v>0</v>
      </c>
      <c r="U149" s="71">
        <f t="shared" si="37"/>
        <v>0</v>
      </c>
      <c r="W149" s="2"/>
      <c r="X149" s="2"/>
      <c r="Y149" s="2"/>
      <c r="Z149" s="2"/>
      <c r="AB149" s="2"/>
      <c r="AC149" s="2"/>
      <c r="AD149" s="2"/>
      <c r="AE149" s="2"/>
      <c r="AG149" s="2"/>
      <c r="AH149" s="2"/>
      <c r="AI149" s="2"/>
      <c r="AJ149" s="2"/>
      <c r="AL149" s="2"/>
      <c r="AM149" s="2"/>
      <c r="AN149" s="2"/>
      <c r="AO149" s="2"/>
      <c r="AQ149" s="76"/>
      <c r="AR149" s="2"/>
      <c r="AS149" s="2"/>
      <c r="AT149" s="2"/>
    </row>
    <row r="150" spans="1:46" ht="30" customHeight="1" x14ac:dyDescent="0.25">
      <c r="A150" s="60"/>
      <c r="B150" s="175"/>
      <c r="C150" s="181"/>
      <c r="D150" s="90"/>
      <c r="E150" s="90" t="s">
        <v>132</v>
      </c>
      <c r="F150" s="90">
        <v>57.31</v>
      </c>
      <c r="G150" s="90">
        <v>0</v>
      </c>
      <c r="H150" s="90">
        <v>3.05</v>
      </c>
      <c r="I150" s="94">
        <f t="shared" si="33"/>
        <v>0</v>
      </c>
      <c r="J150" s="172"/>
      <c r="K150" s="98">
        <v>0</v>
      </c>
      <c r="L150" s="98">
        <v>0</v>
      </c>
      <c r="M150" s="172"/>
      <c r="N150" s="169"/>
      <c r="O150" s="169"/>
      <c r="P150" s="202"/>
      <c r="R150">
        <f t="shared" si="32"/>
        <v>60.36</v>
      </c>
      <c r="T150" s="1">
        <f t="shared" si="36"/>
        <v>0</v>
      </c>
      <c r="U150" s="71">
        <f t="shared" si="37"/>
        <v>0</v>
      </c>
      <c r="W150" s="2"/>
      <c r="X150" s="2"/>
      <c r="Y150" s="2"/>
      <c r="Z150" s="2"/>
      <c r="AB150" s="2"/>
      <c r="AC150" s="2"/>
      <c r="AD150" s="2"/>
      <c r="AE150" s="2"/>
      <c r="AG150" s="2"/>
      <c r="AH150" s="2"/>
      <c r="AI150" s="2"/>
      <c r="AJ150" s="2"/>
      <c r="AL150" s="2"/>
      <c r="AM150" s="2"/>
      <c r="AN150" s="2"/>
      <c r="AO150" s="2"/>
      <c r="AQ150" s="76"/>
      <c r="AR150" s="2"/>
      <c r="AS150" s="2"/>
      <c r="AT150" s="2"/>
    </row>
    <row r="151" spans="1:46" ht="30" customHeight="1" x14ac:dyDescent="0.25">
      <c r="A151" s="60"/>
      <c r="B151" s="176"/>
      <c r="C151" s="182"/>
      <c r="D151" s="90"/>
      <c r="E151" s="90" t="s">
        <v>133</v>
      </c>
      <c r="F151" s="90">
        <v>56.66</v>
      </c>
      <c r="G151" s="90">
        <v>4.5599999999999996</v>
      </c>
      <c r="H151" s="90">
        <v>0</v>
      </c>
      <c r="I151" s="94">
        <f t="shared" si="33"/>
        <v>7.6283401984975114</v>
      </c>
      <c r="J151" s="173"/>
      <c r="K151" s="98">
        <v>0</v>
      </c>
      <c r="L151" s="98">
        <v>0</v>
      </c>
      <c r="M151" s="173"/>
      <c r="N151" s="170"/>
      <c r="O151" s="170"/>
      <c r="P151" s="203"/>
      <c r="R151">
        <f t="shared" si="32"/>
        <v>61.22</v>
      </c>
      <c r="S151" s="66">
        <f>R149+R150+R151</f>
        <v>135.47999999999999</v>
      </c>
      <c r="T151" s="1">
        <f t="shared" si="36"/>
        <v>1.6951867107772249</v>
      </c>
      <c r="U151" s="71">
        <f t="shared" si="37"/>
        <v>7.6283401984975114</v>
      </c>
      <c r="W151" s="2"/>
      <c r="X151" s="2"/>
      <c r="Y151" s="2"/>
      <c r="Z151" s="2"/>
      <c r="AB151" s="2"/>
      <c r="AC151" s="2"/>
      <c r="AD151" s="2"/>
      <c r="AE151" s="2"/>
      <c r="AG151" s="2"/>
      <c r="AH151" s="2"/>
      <c r="AI151" s="2"/>
      <c r="AJ151" s="2"/>
      <c r="AL151" s="2"/>
      <c r="AM151" s="2"/>
      <c r="AN151" s="2"/>
      <c r="AO151" s="2"/>
      <c r="AQ151" s="76">
        <f t="shared" si="34"/>
        <v>8.3333333333333321</v>
      </c>
      <c r="AR151" s="76">
        <f>$AR$6*AQ151%</f>
        <v>139.91666666666663</v>
      </c>
      <c r="AS151" s="2"/>
      <c r="AT151" s="2"/>
    </row>
    <row r="152" spans="1:46" ht="15" hidden="1" x14ac:dyDescent="0.25">
      <c r="B152" s="186">
        <v>49</v>
      </c>
      <c r="C152" s="189">
        <v>37</v>
      </c>
      <c r="D152" s="67" t="s">
        <v>117</v>
      </c>
      <c r="E152" s="67" t="s">
        <v>131</v>
      </c>
      <c r="F152" s="80">
        <f>55.79-K152</f>
        <v>13.899999999999999</v>
      </c>
      <c r="G152" s="67">
        <v>0</v>
      </c>
      <c r="H152" s="67">
        <v>0</v>
      </c>
      <c r="I152" s="72">
        <v>90.63</v>
      </c>
      <c r="J152" s="165">
        <f>SUM(F152:I154)</f>
        <v>233.73834019849753</v>
      </c>
      <c r="K152" s="82">
        <f>41.89</f>
        <v>41.89</v>
      </c>
      <c r="L152" s="72">
        <v>27.77</v>
      </c>
      <c r="M152" s="165">
        <f>SUM(K152:L154)</f>
        <v>69.66</v>
      </c>
      <c r="N152" s="165"/>
      <c r="O152" s="195">
        <v>2</v>
      </c>
      <c r="P152" s="198"/>
      <c r="R152">
        <f t="shared" si="32"/>
        <v>13.899999999999999</v>
      </c>
      <c r="T152" s="1">
        <f t="shared" si="36"/>
        <v>0</v>
      </c>
      <c r="U152" s="71">
        <f t="shared" si="37"/>
        <v>0</v>
      </c>
      <c r="W152" s="2"/>
      <c r="X152" s="2"/>
      <c r="Y152" s="2"/>
      <c r="Z152" s="2"/>
      <c r="AB152" s="2"/>
      <c r="AC152" s="2"/>
      <c r="AD152" s="2"/>
      <c r="AE152" s="2"/>
      <c r="AG152" s="2"/>
      <c r="AH152" s="2"/>
      <c r="AI152" s="2"/>
      <c r="AJ152" s="2"/>
      <c r="AL152" s="2"/>
      <c r="AM152" s="2"/>
      <c r="AN152" s="2"/>
      <c r="AO152" s="2"/>
      <c r="AQ152" s="76"/>
      <c r="AR152" s="2"/>
      <c r="AS152" s="2"/>
      <c r="AT152" s="2"/>
    </row>
    <row r="153" spans="1:46" ht="15" hidden="1" x14ac:dyDescent="0.25">
      <c r="B153" s="187"/>
      <c r="C153" s="190"/>
      <c r="D153" s="67"/>
      <c r="E153" s="67" t="s">
        <v>132</v>
      </c>
      <c r="F153" s="67">
        <v>57.31</v>
      </c>
      <c r="G153" s="67">
        <v>0</v>
      </c>
      <c r="H153" s="67">
        <v>3.05</v>
      </c>
      <c r="I153" s="72">
        <f t="shared" si="33"/>
        <v>0</v>
      </c>
      <c r="J153" s="166"/>
      <c r="K153" s="83">
        <v>0</v>
      </c>
      <c r="L153" s="83">
        <v>0</v>
      </c>
      <c r="M153" s="166"/>
      <c r="N153" s="196"/>
      <c r="O153" s="196"/>
      <c r="P153" s="199"/>
      <c r="R153">
        <f t="shared" si="32"/>
        <v>60.36</v>
      </c>
      <c r="T153" s="1">
        <f t="shared" si="36"/>
        <v>0</v>
      </c>
      <c r="U153" s="71">
        <f t="shared" si="37"/>
        <v>0</v>
      </c>
      <c r="W153" s="2"/>
      <c r="X153" s="2"/>
      <c r="Y153" s="2"/>
      <c r="Z153" s="2"/>
      <c r="AB153" s="2"/>
      <c r="AC153" s="2"/>
      <c r="AD153" s="2"/>
      <c r="AE153" s="2"/>
      <c r="AG153" s="2"/>
      <c r="AH153" s="2"/>
      <c r="AI153" s="2"/>
      <c r="AJ153" s="2"/>
      <c r="AL153" s="2"/>
      <c r="AM153" s="2"/>
      <c r="AN153" s="2"/>
      <c r="AO153" s="2"/>
      <c r="AQ153" s="76"/>
      <c r="AR153" s="2"/>
      <c r="AS153" s="2"/>
      <c r="AT153" s="2"/>
    </row>
    <row r="154" spans="1:46" ht="15" hidden="1" x14ac:dyDescent="0.25">
      <c r="B154" s="188"/>
      <c r="C154" s="191"/>
      <c r="D154" s="67"/>
      <c r="E154" s="67" t="s">
        <v>133</v>
      </c>
      <c r="F154" s="67">
        <v>56.66</v>
      </c>
      <c r="G154" s="67">
        <v>4.5599999999999996</v>
      </c>
      <c r="H154" s="67">
        <v>0</v>
      </c>
      <c r="I154" s="72">
        <f t="shared" si="33"/>
        <v>7.6283401984975114</v>
      </c>
      <c r="J154" s="167"/>
      <c r="K154" s="83">
        <v>0</v>
      </c>
      <c r="L154" s="83">
        <v>0</v>
      </c>
      <c r="M154" s="167"/>
      <c r="N154" s="197"/>
      <c r="O154" s="197"/>
      <c r="P154" s="200"/>
      <c r="R154">
        <f t="shared" si="32"/>
        <v>61.22</v>
      </c>
      <c r="S154" s="66">
        <f>R152+R153+R154</f>
        <v>135.47999999999999</v>
      </c>
      <c r="T154" s="1">
        <f t="shared" si="36"/>
        <v>1.6951867107772249</v>
      </c>
      <c r="U154" s="71">
        <f t="shared" si="37"/>
        <v>7.6283401984975114</v>
      </c>
      <c r="W154" s="2"/>
      <c r="X154" s="2"/>
      <c r="Y154" s="2"/>
      <c r="Z154" s="2"/>
      <c r="AB154" s="2"/>
      <c r="AC154" s="2"/>
      <c r="AD154" s="2"/>
      <c r="AE154" s="2"/>
      <c r="AG154" s="2"/>
      <c r="AH154" s="2"/>
      <c r="AI154" s="2"/>
      <c r="AJ154" s="2"/>
      <c r="AL154" s="2"/>
      <c r="AM154" s="2"/>
      <c r="AN154" s="2"/>
      <c r="AO154" s="2"/>
      <c r="AQ154" s="76">
        <f t="shared" si="34"/>
        <v>8.3333333333333321</v>
      </c>
      <c r="AR154" s="76">
        <f>$AR$6*AQ154%</f>
        <v>139.91666666666663</v>
      </c>
      <c r="AS154" s="2"/>
      <c r="AT154" s="2"/>
    </row>
    <row r="155" spans="1:46" ht="15" hidden="1" x14ac:dyDescent="0.25">
      <c r="B155" s="186">
        <v>50</v>
      </c>
      <c r="C155" s="189">
        <v>38</v>
      </c>
      <c r="D155" s="67" t="s">
        <v>117</v>
      </c>
      <c r="E155" s="67" t="s">
        <v>131</v>
      </c>
      <c r="F155" s="80">
        <f>55.79-K155</f>
        <v>13.899999999999999</v>
      </c>
      <c r="G155" s="67">
        <v>0</v>
      </c>
      <c r="H155" s="67">
        <v>0</v>
      </c>
      <c r="I155" s="72">
        <v>90.63</v>
      </c>
      <c r="J155" s="165">
        <f>SUM(F155:I157)</f>
        <v>233.73834019849753</v>
      </c>
      <c r="K155" s="82">
        <f>41.89</f>
        <v>41.89</v>
      </c>
      <c r="L155" s="72">
        <v>27.77</v>
      </c>
      <c r="M155" s="165">
        <f t="shared" ref="M155" si="41">SUM(K155:L157)</f>
        <v>69.66</v>
      </c>
      <c r="N155" s="165"/>
      <c r="O155" s="195">
        <v>2</v>
      </c>
      <c r="P155" s="198"/>
      <c r="R155">
        <f t="shared" si="32"/>
        <v>13.899999999999999</v>
      </c>
      <c r="T155" s="1">
        <f t="shared" si="36"/>
        <v>0</v>
      </c>
      <c r="U155" s="71">
        <f t="shared" si="37"/>
        <v>0</v>
      </c>
      <c r="W155" s="2"/>
      <c r="X155" s="2"/>
      <c r="Y155" s="2"/>
      <c r="Z155" s="2"/>
      <c r="AB155" s="2"/>
      <c r="AC155" s="2"/>
      <c r="AD155" s="2"/>
      <c r="AE155" s="2"/>
      <c r="AG155" s="2"/>
      <c r="AH155" s="2"/>
      <c r="AI155" s="2"/>
      <c r="AJ155" s="2"/>
      <c r="AL155" s="2"/>
      <c r="AM155" s="2"/>
      <c r="AN155" s="2"/>
      <c r="AO155" s="2"/>
      <c r="AQ155" s="76"/>
      <c r="AR155" s="2"/>
      <c r="AS155" s="2"/>
      <c r="AT155" s="2"/>
    </row>
    <row r="156" spans="1:46" ht="15" hidden="1" x14ac:dyDescent="0.25">
      <c r="B156" s="187"/>
      <c r="C156" s="190"/>
      <c r="D156" s="67"/>
      <c r="E156" s="67" t="s">
        <v>132</v>
      </c>
      <c r="F156" s="67">
        <v>57.31</v>
      </c>
      <c r="G156" s="67">
        <v>0</v>
      </c>
      <c r="H156" s="67">
        <v>3.05</v>
      </c>
      <c r="I156" s="72">
        <f t="shared" si="33"/>
        <v>0</v>
      </c>
      <c r="J156" s="166"/>
      <c r="K156" s="83">
        <v>0</v>
      </c>
      <c r="L156" s="83">
        <v>0</v>
      </c>
      <c r="M156" s="166"/>
      <c r="N156" s="196"/>
      <c r="O156" s="196"/>
      <c r="P156" s="199"/>
      <c r="R156">
        <f t="shared" si="32"/>
        <v>60.36</v>
      </c>
      <c r="T156" s="1">
        <f t="shared" si="36"/>
        <v>0</v>
      </c>
      <c r="U156" s="71">
        <f t="shared" si="37"/>
        <v>0</v>
      </c>
      <c r="W156" s="2"/>
      <c r="X156" s="2"/>
      <c r="Y156" s="2"/>
      <c r="Z156" s="2"/>
      <c r="AB156" s="2"/>
      <c r="AC156" s="2"/>
      <c r="AD156" s="2"/>
      <c r="AE156" s="2"/>
      <c r="AG156" s="2"/>
      <c r="AH156" s="2"/>
      <c r="AI156" s="2"/>
      <c r="AJ156" s="2"/>
      <c r="AL156" s="2"/>
      <c r="AM156" s="2"/>
      <c r="AN156" s="2"/>
      <c r="AO156" s="2"/>
      <c r="AQ156" s="76"/>
      <c r="AR156" s="2"/>
      <c r="AS156" s="2"/>
      <c r="AT156" s="2"/>
    </row>
    <row r="157" spans="1:46" ht="15" hidden="1" x14ac:dyDescent="0.25">
      <c r="B157" s="188"/>
      <c r="C157" s="191"/>
      <c r="D157" s="67"/>
      <c r="E157" s="67" t="s">
        <v>133</v>
      </c>
      <c r="F157" s="67">
        <v>56.66</v>
      </c>
      <c r="G157" s="67">
        <v>4.5599999999999996</v>
      </c>
      <c r="H157" s="67">
        <v>0</v>
      </c>
      <c r="I157" s="72">
        <f t="shared" si="33"/>
        <v>7.6283401984975114</v>
      </c>
      <c r="J157" s="167"/>
      <c r="K157" s="83">
        <v>0</v>
      </c>
      <c r="L157" s="83">
        <v>0</v>
      </c>
      <c r="M157" s="167"/>
      <c r="N157" s="197"/>
      <c r="O157" s="197"/>
      <c r="P157" s="200"/>
      <c r="R157">
        <f t="shared" si="32"/>
        <v>61.22</v>
      </c>
      <c r="S157" s="66">
        <f>R155+R156+R157</f>
        <v>135.47999999999999</v>
      </c>
      <c r="T157" s="1">
        <f t="shared" si="36"/>
        <v>1.6951867107772249</v>
      </c>
      <c r="U157" s="71">
        <f t="shared" si="37"/>
        <v>7.6283401984975114</v>
      </c>
      <c r="W157" s="2"/>
      <c r="X157" s="2"/>
      <c r="Y157" s="2"/>
      <c r="Z157" s="2"/>
      <c r="AB157" s="2"/>
      <c r="AC157" s="2"/>
      <c r="AD157" s="2"/>
      <c r="AE157" s="2"/>
      <c r="AG157" s="2"/>
      <c r="AH157" s="2"/>
      <c r="AI157" s="2"/>
      <c r="AJ157" s="2"/>
      <c r="AL157" s="2"/>
      <c r="AM157" s="2"/>
      <c r="AN157" s="2"/>
      <c r="AO157" s="2"/>
      <c r="AQ157" s="76">
        <f t="shared" si="34"/>
        <v>8.3333333333333321</v>
      </c>
      <c r="AR157" s="76">
        <f>$AR$6*AQ157%</f>
        <v>139.91666666666663</v>
      </c>
      <c r="AS157" s="2"/>
      <c r="AT157" s="2"/>
    </row>
    <row r="158" spans="1:46" ht="15" hidden="1" x14ac:dyDescent="0.25">
      <c r="B158" s="186">
        <v>51</v>
      </c>
      <c r="C158" s="189">
        <v>39</v>
      </c>
      <c r="D158" s="67" t="s">
        <v>117</v>
      </c>
      <c r="E158" s="67" t="s">
        <v>131</v>
      </c>
      <c r="F158" s="80">
        <f>55.79-K158</f>
        <v>13.899999999999999</v>
      </c>
      <c r="G158" s="67">
        <v>0</v>
      </c>
      <c r="H158" s="67">
        <v>0</v>
      </c>
      <c r="I158" s="72">
        <v>90.63</v>
      </c>
      <c r="J158" s="165">
        <f>SUM(F158:I160)</f>
        <v>233.73834019849753</v>
      </c>
      <c r="K158" s="82">
        <f>41.89</f>
        <v>41.89</v>
      </c>
      <c r="L158" s="72">
        <v>27.77</v>
      </c>
      <c r="M158" s="165">
        <f t="shared" ref="M158" si="42">SUM(K158:L160)</f>
        <v>69.66</v>
      </c>
      <c r="N158" s="165"/>
      <c r="O158" s="195">
        <v>2</v>
      </c>
      <c r="P158" s="198"/>
      <c r="R158">
        <f t="shared" si="32"/>
        <v>13.899999999999999</v>
      </c>
      <c r="T158" s="1">
        <f t="shared" si="36"/>
        <v>0</v>
      </c>
      <c r="U158" s="71">
        <f t="shared" si="37"/>
        <v>0</v>
      </c>
      <c r="W158" s="2"/>
      <c r="X158" s="2"/>
      <c r="Y158" s="2"/>
      <c r="Z158" s="2"/>
      <c r="AB158" s="2"/>
      <c r="AC158" s="2"/>
      <c r="AD158" s="2"/>
      <c r="AE158" s="2"/>
      <c r="AG158" s="2"/>
      <c r="AH158" s="2"/>
      <c r="AI158" s="2"/>
      <c r="AJ158" s="2"/>
      <c r="AL158" s="2"/>
      <c r="AM158" s="2"/>
      <c r="AN158" s="2"/>
      <c r="AO158" s="2"/>
      <c r="AQ158" s="76"/>
      <c r="AR158" s="2"/>
      <c r="AS158" s="2"/>
      <c r="AT158" s="2"/>
    </row>
    <row r="159" spans="1:46" ht="15" hidden="1" x14ac:dyDescent="0.25">
      <c r="B159" s="187"/>
      <c r="C159" s="190"/>
      <c r="D159" s="67"/>
      <c r="E159" s="67" t="s">
        <v>132</v>
      </c>
      <c r="F159" s="67">
        <v>57.31</v>
      </c>
      <c r="G159" s="67">
        <v>0</v>
      </c>
      <c r="H159" s="67">
        <v>3.05</v>
      </c>
      <c r="I159" s="72">
        <f t="shared" si="33"/>
        <v>0</v>
      </c>
      <c r="J159" s="166"/>
      <c r="K159" s="83">
        <v>0</v>
      </c>
      <c r="L159" s="83">
        <v>0</v>
      </c>
      <c r="M159" s="166"/>
      <c r="N159" s="196"/>
      <c r="O159" s="196"/>
      <c r="P159" s="199"/>
      <c r="R159">
        <f t="shared" si="32"/>
        <v>60.36</v>
      </c>
      <c r="T159" s="1">
        <f t="shared" si="36"/>
        <v>0</v>
      </c>
      <c r="U159" s="71">
        <f t="shared" si="37"/>
        <v>0</v>
      </c>
      <c r="W159" s="2"/>
      <c r="X159" s="2"/>
      <c r="Y159" s="2"/>
      <c r="Z159" s="2"/>
      <c r="AB159" s="2"/>
      <c r="AC159" s="2"/>
      <c r="AD159" s="2"/>
      <c r="AE159" s="2"/>
      <c r="AG159" s="2"/>
      <c r="AH159" s="2"/>
      <c r="AI159" s="2"/>
      <c r="AJ159" s="2"/>
      <c r="AL159" s="2"/>
      <c r="AM159" s="2"/>
      <c r="AN159" s="2"/>
      <c r="AO159" s="2"/>
      <c r="AQ159" s="76"/>
      <c r="AR159" s="2"/>
      <c r="AS159" s="2"/>
      <c r="AT159" s="2"/>
    </row>
    <row r="160" spans="1:46" ht="15" hidden="1" x14ac:dyDescent="0.25">
      <c r="B160" s="188"/>
      <c r="C160" s="191"/>
      <c r="D160" s="67"/>
      <c r="E160" s="67" t="s">
        <v>133</v>
      </c>
      <c r="F160" s="67">
        <v>56.66</v>
      </c>
      <c r="G160" s="67">
        <v>4.5599999999999996</v>
      </c>
      <c r="H160" s="67">
        <v>0</v>
      </c>
      <c r="I160" s="72">
        <f t="shared" si="33"/>
        <v>7.6283401984975114</v>
      </c>
      <c r="J160" s="167"/>
      <c r="K160" s="83">
        <v>0</v>
      </c>
      <c r="L160" s="83">
        <v>0</v>
      </c>
      <c r="M160" s="167"/>
      <c r="N160" s="197"/>
      <c r="O160" s="197"/>
      <c r="P160" s="200"/>
      <c r="R160">
        <f t="shared" si="32"/>
        <v>61.22</v>
      </c>
      <c r="S160" s="66">
        <f>R158+R159+R160</f>
        <v>135.47999999999999</v>
      </c>
      <c r="T160" s="1">
        <f t="shared" si="36"/>
        <v>1.6951867107772249</v>
      </c>
      <c r="U160" s="71">
        <f t="shared" si="37"/>
        <v>7.6283401984975114</v>
      </c>
      <c r="W160" s="2"/>
      <c r="X160" s="2"/>
      <c r="Y160" s="2"/>
      <c r="Z160" s="2"/>
      <c r="AB160" s="2"/>
      <c r="AC160" s="2"/>
      <c r="AD160" s="2"/>
      <c r="AE160" s="2"/>
      <c r="AG160" s="2"/>
      <c r="AH160" s="2"/>
      <c r="AI160" s="2"/>
      <c r="AJ160" s="2"/>
      <c r="AL160" s="2"/>
      <c r="AM160" s="2"/>
      <c r="AN160" s="2"/>
      <c r="AO160" s="2"/>
      <c r="AQ160" s="76">
        <f t="shared" si="34"/>
        <v>8.3333333333333321</v>
      </c>
      <c r="AR160" s="76">
        <f>$AR$6*AQ160%</f>
        <v>139.91666666666663</v>
      </c>
      <c r="AS160" s="2"/>
      <c r="AT160" s="2"/>
    </row>
    <row r="161" spans="2:46" ht="15" hidden="1" x14ac:dyDescent="0.25">
      <c r="B161" s="186">
        <v>52</v>
      </c>
      <c r="C161" s="189">
        <v>40</v>
      </c>
      <c r="D161" s="67" t="s">
        <v>117</v>
      </c>
      <c r="E161" s="67" t="s">
        <v>131</v>
      </c>
      <c r="F161" s="80">
        <f>55.79-K161</f>
        <v>13.899999999999999</v>
      </c>
      <c r="G161" s="67">
        <v>0</v>
      </c>
      <c r="H161" s="67">
        <v>0</v>
      </c>
      <c r="I161" s="72">
        <v>90.63</v>
      </c>
      <c r="J161" s="165">
        <f>SUM(F161:I163)</f>
        <v>233.73834019849753</v>
      </c>
      <c r="K161" s="82">
        <f>41.89</f>
        <v>41.89</v>
      </c>
      <c r="L161" s="72">
        <v>27.77</v>
      </c>
      <c r="M161" s="165">
        <f t="shared" ref="M161" si="43">SUM(K161:L163)</f>
        <v>69.66</v>
      </c>
      <c r="N161" s="165"/>
      <c r="O161" s="195">
        <v>2</v>
      </c>
      <c r="P161" s="198"/>
      <c r="R161">
        <f t="shared" si="32"/>
        <v>13.899999999999999</v>
      </c>
      <c r="T161" s="1">
        <f t="shared" si="36"/>
        <v>0</v>
      </c>
      <c r="U161" s="71">
        <f t="shared" si="37"/>
        <v>0</v>
      </c>
      <c r="W161" s="2"/>
      <c r="X161" s="2"/>
      <c r="Y161" s="2"/>
      <c r="Z161" s="2"/>
      <c r="AB161" s="2"/>
      <c r="AC161" s="2"/>
      <c r="AD161" s="2"/>
      <c r="AE161" s="2"/>
      <c r="AG161" s="2"/>
      <c r="AH161" s="2"/>
      <c r="AI161" s="2"/>
      <c r="AJ161" s="2"/>
      <c r="AL161" s="2"/>
      <c r="AM161" s="2"/>
      <c r="AN161" s="2"/>
      <c r="AO161" s="2"/>
      <c r="AQ161" s="76"/>
      <c r="AR161" s="2"/>
      <c r="AS161" s="2"/>
      <c r="AT161" s="2"/>
    </row>
    <row r="162" spans="2:46" ht="15" hidden="1" x14ac:dyDescent="0.25">
      <c r="B162" s="187"/>
      <c r="C162" s="190"/>
      <c r="D162" s="67"/>
      <c r="E162" s="67" t="s">
        <v>132</v>
      </c>
      <c r="F162" s="67">
        <v>57.31</v>
      </c>
      <c r="G162" s="67">
        <v>0</v>
      </c>
      <c r="H162" s="67">
        <v>3.05</v>
      </c>
      <c r="I162" s="72">
        <f t="shared" si="33"/>
        <v>0</v>
      </c>
      <c r="J162" s="166"/>
      <c r="K162" s="83">
        <v>0</v>
      </c>
      <c r="L162" s="83">
        <v>0</v>
      </c>
      <c r="M162" s="166"/>
      <c r="N162" s="196"/>
      <c r="O162" s="196"/>
      <c r="P162" s="199"/>
      <c r="R162">
        <f t="shared" si="32"/>
        <v>60.36</v>
      </c>
      <c r="T162" s="1">
        <f t="shared" si="36"/>
        <v>0</v>
      </c>
      <c r="U162" s="71">
        <f t="shared" si="37"/>
        <v>0</v>
      </c>
      <c r="W162" s="2"/>
      <c r="X162" s="2"/>
      <c r="Y162" s="2"/>
      <c r="Z162" s="2"/>
      <c r="AB162" s="2"/>
      <c r="AC162" s="2"/>
      <c r="AD162" s="2"/>
      <c r="AE162" s="2"/>
      <c r="AG162" s="2"/>
      <c r="AH162" s="2"/>
      <c r="AI162" s="2"/>
      <c r="AJ162" s="2"/>
      <c r="AL162" s="2"/>
      <c r="AM162" s="2"/>
      <c r="AN162" s="2"/>
      <c r="AO162" s="2"/>
      <c r="AQ162" s="76"/>
      <c r="AR162" s="2"/>
      <c r="AS162" s="2"/>
      <c r="AT162" s="2"/>
    </row>
    <row r="163" spans="2:46" ht="15" hidden="1" x14ac:dyDescent="0.25">
      <c r="B163" s="188"/>
      <c r="C163" s="191"/>
      <c r="D163" s="67"/>
      <c r="E163" s="67" t="s">
        <v>133</v>
      </c>
      <c r="F163" s="67">
        <v>56.66</v>
      </c>
      <c r="G163" s="67">
        <v>4.5599999999999996</v>
      </c>
      <c r="H163" s="67">
        <v>0</v>
      </c>
      <c r="I163" s="72">
        <f t="shared" si="33"/>
        <v>7.6283401984975114</v>
      </c>
      <c r="J163" s="167"/>
      <c r="K163" s="83">
        <v>0</v>
      </c>
      <c r="L163" s="83">
        <v>0</v>
      </c>
      <c r="M163" s="167"/>
      <c r="N163" s="197"/>
      <c r="O163" s="197"/>
      <c r="P163" s="200"/>
      <c r="R163">
        <f t="shared" si="32"/>
        <v>61.22</v>
      </c>
      <c r="S163" s="66">
        <f>R161+R162+R163</f>
        <v>135.47999999999999</v>
      </c>
      <c r="T163" s="1">
        <f t="shared" si="36"/>
        <v>1.6951867107772249</v>
      </c>
      <c r="U163" s="71">
        <f t="shared" si="37"/>
        <v>7.6283401984975114</v>
      </c>
      <c r="W163" s="2"/>
      <c r="X163" s="2"/>
      <c r="Y163" s="2"/>
      <c r="Z163" s="2"/>
      <c r="AB163" s="2"/>
      <c r="AC163" s="2"/>
      <c r="AD163" s="2"/>
      <c r="AE163" s="2"/>
      <c r="AG163" s="2"/>
      <c r="AH163" s="2"/>
      <c r="AI163" s="2"/>
      <c r="AJ163" s="2"/>
      <c r="AL163" s="2"/>
      <c r="AM163" s="2"/>
      <c r="AN163" s="2"/>
      <c r="AO163" s="2"/>
      <c r="AQ163" s="76">
        <f t="shared" si="34"/>
        <v>8.3333333333333321</v>
      </c>
      <c r="AR163" s="76">
        <f>$AR$6*AQ163%</f>
        <v>139.91666666666663</v>
      </c>
      <c r="AS163" s="2"/>
      <c r="AT163" s="2"/>
    </row>
    <row r="164" spans="2:46" ht="15" hidden="1" x14ac:dyDescent="0.25">
      <c r="B164" s="186">
        <v>53</v>
      </c>
      <c r="C164" s="189">
        <v>41</v>
      </c>
      <c r="D164" s="67" t="s">
        <v>117</v>
      </c>
      <c r="E164" s="67" t="s">
        <v>131</v>
      </c>
      <c r="F164" s="80">
        <f>55.79-K164</f>
        <v>13.899999999999999</v>
      </c>
      <c r="G164" s="67">
        <v>0</v>
      </c>
      <c r="H164" s="67">
        <v>0</v>
      </c>
      <c r="I164" s="72">
        <v>90.63</v>
      </c>
      <c r="J164" s="165">
        <f>SUM(F164:I166)</f>
        <v>233.73834019849753</v>
      </c>
      <c r="K164" s="82">
        <f>41.89</f>
        <v>41.89</v>
      </c>
      <c r="L164" s="72">
        <v>27.77</v>
      </c>
      <c r="M164" s="165">
        <f t="shared" ref="M164" si="44">SUM(K164:L166)</f>
        <v>69.66</v>
      </c>
      <c r="N164" s="165"/>
      <c r="O164" s="195">
        <v>2</v>
      </c>
      <c r="P164" s="198"/>
      <c r="R164">
        <f t="shared" si="32"/>
        <v>13.899999999999999</v>
      </c>
      <c r="T164" s="1">
        <f t="shared" si="36"/>
        <v>0</v>
      </c>
      <c r="U164" s="71">
        <f t="shared" si="37"/>
        <v>0</v>
      </c>
      <c r="W164" s="2"/>
      <c r="X164" s="2"/>
      <c r="Y164" s="2"/>
      <c r="Z164" s="2"/>
      <c r="AB164" s="2"/>
      <c r="AC164" s="2"/>
      <c r="AD164" s="2"/>
      <c r="AE164" s="2"/>
      <c r="AG164" s="2"/>
      <c r="AH164" s="2"/>
      <c r="AI164" s="2"/>
      <c r="AJ164" s="2"/>
      <c r="AL164" s="2"/>
      <c r="AM164" s="2"/>
      <c r="AN164" s="2"/>
      <c r="AO164" s="2"/>
      <c r="AQ164" s="76"/>
      <c r="AR164" s="2"/>
      <c r="AS164" s="2"/>
      <c r="AT164" s="2"/>
    </row>
    <row r="165" spans="2:46" ht="15" hidden="1" x14ac:dyDescent="0.25">
      <c r="B165" s="187"/>
      <c r="C165" s="190"/>
      <c r="D165" s="67"/>
      <c r="E165" s="67" t="s">
        <v>132</v>
      </c>
      <c r="F165" s="67">
        <v>57.31</v>
      </c>
      <c r="G165" s="67">
        <v>0</v>
      </c>
      <c r="H165" s="67">
        <v>3.05</v>
      </c>
      <c r="I165" s="72">
        <f t="shared" si="33"/>
        <v>0</v>
      </c>
      <c r="J165" s="166"/>
      <c r="K165" s="83">
        <v>0</v>
      </c>
      <c r="L165" s="83">
        <v>0</v>
      </c>
      <c r="M165" s="166"/>
      <c r="N165" s="196"/>
      <c r="O165" s="196"/>
      <c r="P165" s="199"/>
      <c r="R165">
        <f t="shared" si="32"/>
        <v>60.36</v>
      </c>
      <c r="T165" s="1">
        <f t="shared" si="36"/>
        <v>0</v>
      </c>
      <c r="U165" s="71">
        <f t="shared" si="37"/>
        <v>0</v>
      </c>
      <c r="W165" s="2"/>
      <c r="X165" s="2"/>
      <c r="Y165" s="2"/>
      <c r="Z165" s="2"/>
      <c r="AB165" s="2"/>
      <c r="AC165" s="2"/>
      <c r="AD165" s="2"/>
      <c r="AE165" s="2"/>
      <c r="AG165" s="2"/>
      <c r="AH165" s="2"/>
      <c r="AI165" s="2"/>
      <c r="AJ165" s="2"/>
      <c r="AL165" s="2"/>
      <c r="AM165" s="2"/>
      <c r="AN165" s="2"/>
      <c r="AO165" s="2"/>
      <c r="AQ165" s="76"/>
      <c r="AR165" s="2"/>
      <c r="AS165" s="2"/>
      <c r="AT165" s="2"/>
    </row>
    <row r="166" spans="2:46" ht="15" hidden="1" x14ac:dyDescent="0.25">
      <c r="B166" s="188"/>
      <c r="C166" s="191"/>
      <c r="D166" s="67"/>
      <c r="E166" s="67" t="s">
        <v>133</v>
      </c>
      <c r="F166" s="67">
        <v>56.66</v>
      </c>
      <c r="G166" s="67">
        <v>4.5599999999999996</v>
      </c>
      <c r="H166" s="67">
        <v>0</v>
      </c>
      <c r="I166" s="72">
        <f t="shared" si="33"/>
        <v>7.6283401984975114</v>
      </c>
      <c r="J166" s="167"/>
      <c r="K166" s="83">
        <v>0</v>
      </c>
      <c r="L166" s="83">
        <v>0</v>
      </c>
      <c r="M166" s="167"/>
      <c r="N166" s="197"/>
      <c r="O166" s="197"/>
      <c r="P166" s="200"/>
      <c r="R166">
        <f t="shared" si="32"/>
        <v>61.22</v>
      </c>
      <c r="S166" s="66">
        <f>R164+R165+R166</f>
        <v>135.47999999999999</v>
      </c>
      <c r="T166" s="1">
        <f t="shared" si="36"/>
        <v>1.6951867107772249</v>
      </c>
      <c r="U166" s="71">
        <f t="shared" si="37"/>
        <v>7.6283401984975114</v>
      </c>
      <c r="W166" s="2"/>
      <c r="X166" s="2"/>
      <c r="Y166" s="2"/>
      <c r="Z166" s="2"/>
      <c r="AB166" s="2"/>
      <c r="AC166" s="2"/>
      <c r="AD166" s="2"/>
      <c r="AE166" s="2"/>
      <c r="AG166" s="2"/>
      <c r="AH166" s="2"/>
      <c r="AI166" s="2"/>
      <c r="AJ166" s="2"/>
      <c r="AL166" s="2"/>
      <c r="AM166" s="2"/>
      <c r="AN166" s="2"/>
      <c r="AO166" s="2"/>
      <c r="AQ166" s="76">
        <f t="shared" si="34"/>
        <v>8.3333333333333321</v>
      </c>
      <c r="AR166" s="76">
        <f>$AR$6*AQ166%</f>
        <v>139.91666666666663</v>
      </c>
      <c r="AS166" s="2"/>
      <c r="AT166" s="2"/>
    </row>
    <row r="167" spans="2:46" ht="15" hidden="1" x14ac:dyDescent="0.25">
      <c r="B167" s="186">
        <v>54</v>
      </c>
      <c r="C167" s="189">
        <v>42</v>
      </c>
      <c r="D167" s="67" t="s">
        <v>117</v>
      </c>
      <c r="E167" s="67" t="s">
        <v>131</v>
      </c>
      <c r="F167" s="80">
        <f>55.79-K167</f>
        <v>13.899999999999999</v>
      </c>
      <c r="G167" s="67">
        <v>0</v>
      </c>
      <c r="H167" s="67">
        <v>0</v>
      </c>
      <c r="I167" s="72">
        <v>90.63</v>
      </c>
      <c r="J167" s="165">
        <f>SUM(F167:I169)</f>
        <v>233.73834019849753</v>
      </c>
      <c r="K167" s="82">
        <f>41.89</f>
        <v>41.89</v>
      </c>
      <c r="L167" s="72">
        <v>27.77</v>
      </c>
      <c r="M167" s="165">
        <f t="shared" ref="M167" si="45">SUM(K167:L169)</f>
        <v>69.66</v>
      </c>
      <c r="N167" s="165"/>
      <c r="O167" s="195">
        <v>2</v>
      </c>
      <c r="P167" s="198"/>
      <c r="R167">
        <f t="shared" si="32"/>
        <v>13.899999999999999</v>
      </c>
      <c r="T167" s="1">
        <f t="shared" si="36"/>
        <v>0</v>
      </c>
      <c r="U167" s="71">
        <f t="shared" si="37"/>
        <v>0</v>
      </c>
      <c r="W167" s="2"/>
      <c r="X167" s="2"/>
      <c r="Y167" s="2"/>
      <c r="Z167" s="2"/>
      <c r="AB167" s="2"/>
      <c r="AC167" s="2"/>
      <c r="AD167" s="2"/>
      <c r="AE167" s="2"/>
      <c r="AG167" s="2"/>
      <c r="AH167" s="2"/>
      <c r="AI167" s="2"/>
      <c r="AJ167" s="2"/>
      <c r="AL167" s="2"/>
      <c r="AM167" s="2"/>
      <c r="AN167" s="2"/>
      <c r="AO167" s="2"/>
      <c r="AQ167" s="76"/>
      <c r="AR167" s="2"/>
      <c r="AS167" s="2"/>
      <c r="AT167" s="2"/>
    </row>
    <row r="168" spans="2:46" ht="15" hidden="1" x14ac:dyDescent="0.25">
      <c r="B168" s="187"/>
      <c r="C168" s="190"/>
      <c r="D168" s="67"/>
      <c r="E168" s="67" t="s">
        <v>132</v>
      </c>
      <c r="F168" s="67">
        <v>57.31</v>
      </c>
      <c r="G168" s="67">
        <v>0</v>
      </c>
      <c r="H168" s="67">
        <v>3.05</v>
      </c>
      <c r="I168" s="72">
        <f t="shared" si="33"/>
        <v>0</v>
      </c>
      <c r="J168" s="166"/>
      <c r="K168" s="83">
        <v>0</v>
      </c>
      <c r="L168" s="83">
        <v>0</v>
      </c>
      <c r="M168" s="166"/>
      <c r="N168" s="196"/>
      <c r="O168" s="196"/>
      <c r="P168" s="199"/>
      <c r="R168">
        <f t="shared" si="32"/>
        <v>60.36</v>
      </c>
      <c r="T168" s="1">
        <f t="shared" si="36"/>
        <v>0</v>
      </c>
      <c r="U168" s="71">
        <f t="shared" si="37"/>
        <v>0</v>
      </c>
      <c r="W168" s="2"/>
      <c r="X168" s="2"/>
      <c r="Y168" s="2"/>
      <c r="Z168" s="2"/>
      <c r="AB168" s="2"/>
      <c r="AC168" s="2"/>
      <c r="AD168" s="2"/>
      <c r="AE168" s="2"/>
      <c r="AG168" s="2"/>
      <c r="AH168" s="2"/>
      <c r="AI168" s="2"/>
      <c r="AJ168" s="2"/>
      <c r="AL168" s="2"/>
      <c r="AM168" s="2"/>
      <c r="AN168" s="2"/>
      <c r="AO168" s="2"/>
      <c r="AQ168" s="76"/>
      <c r="AR168" s="2"/>
      <c r="AS168" s="2"/>
      <c r="AT168" s="2"/>
    </row>
    <row r="169" spans="2:46" ht="15" hidden="1" x14ac:dyDescent="0.25">
      <c r="B169" s="188"/>
      <c r="C169" s="191"/>
      <c r="D169" s="67"/>
      <c r="E169" s="67" t="s">
        <v>133</v>
      </c>
      <c r="F169" s="67">
        <v>56.66</v>
      </c>
      <c r="G169" s="67">
        <v>4.5599999999999996</v>
      </c>
      <c r="H169" s="67">
        <v>0</v>
      </c>
      <c r="I169" s="72">
        <f t="shared" si="33"/>
        <v>7.6283401984975114</v>
      </c>
      <c r="J169" s="167"/>
      <c r="K169" s="83">
        <v>0</v>
      </c>
      <c r="L169" s="83">
        <v>0</v>
      </c>
      <c r="M169" s="167"/>
      <c r="N169" s="197"/>
      <c r="O169" s="197"/>
      <c r="P169" s="200"/>
      <c r="R169">
        <f t="shared" si="32"/>
        <v>61.22</v>
      </c>
      <c r="S169" s="66">
        <f>R167+R168+R169</f>
        <v>135.47999999999999</v>
      </c>
      <c r="T169" s="1">
        <f t="shared" si="36"/>
        <v>1.6951867107772249</v>
      </c>
      <c r="U169" s="71">
        <f t="shared" si="37"/>
        <v>7.6283401984975114</v>
      </c>
      <c r="W169" s="2"/>
      <c r="X169" s="2"/>
      <c r="Y169" s="2"/>
      <c r="Z169" s="2"/>
      <c r="AB169" s="2"/>
      <c r="AC169" s="2"/>
      <c r="AD169" s="2"/>
      <c r="AE169" s="2"/>
      <c r="AG169" s="2"/>
      <c r="AH169" s="2"/>
      <c r="AI169" s="2"/>
      <c r="AJ169" s="2"/>
      <c r="AL169" s="2"/>
      <c r="AM169" s="2"/>
      <c r="AN169" s="2"/>
      <c r="AO169" s="2"/>
      <c r="AQ169" s="76">
        <f t="shared" si="34"/>
        <v>8.3333333333333321</v>
      </c>
      <c r="AR169" s="76">
        <f>$AR$6*AQ169%</f>
        <v>139.91666666666663</v>
      </c>
      <c r="AS169" s="2"/>
      <c r="AT169" s="2"/>
    </row>
    <row r="170" spans="2:46" ht="36" customHeight="1" x14ac:dyDescent="0.25">
      <c r="B170" s="99"/>
      <c r="C170" s="100"/>
      <c r="D170" s="2"/>
      <c r="E170" s="2"/>
      <c r="F170" s="2"/>
      <c r="G170" s="2"/>
      <c r="H170" s="2"/>
      <c r="I170" s="2"/>
      <c r="J170" s="101">
        <v>2880.71</v>
      </c>
      <c r="K170" s="2"/>
      <c r="L170" s="2"/>
      <c r="M170" s="101">
        <v>348.3</v>
      </c>
      <c r="N170" s="101">
        <v>1445.69</v>
      </c>
      <c r="O170" s="105">
        <v>23</v>
      </c>
      <c r="P170" s="2"/>
    </row>
  </sheetData>
  <mergeCells count="380">
    <mergeCell ref="B5:P5"/>
    <mergeCell ref="O6:P6"/>
    <mergeCell ref="B8:B10"/>
    <mergeCell ref="C8:C10"/>
    <mergeCell ref="J8:J10"/>
    <mergeCell ref="M8:M10"/>
    <mergeCell ref="N8:N10"/>
    <mergeCell ref="O8:O10"/>
    <mergeCell ref="P8:P10"/>
    <mergeCell ref="P11:P13"/>
    <mergeCell ref="B14:B16"/>
    <mergeCell ref="C14:C16"/>
    <mergeCell ref="J14:J16"/>
    <mergeCell ref="M14:M16"/>
    <mergeCell ref="N14:N16"/>
    <mergeCell ref="O14:O16"/>
    <mergeCell ref="P14:P16"/>
    <mergeCell ref="B11:B13"/>
    <mergeCell ref="C11:C13"/>
    <mergeCell ref="J11:J13"/>
    <mergeCell ref="M11:M13"/>
    <mergeCell ref="N11:N13"/>
    <mergeCell ref="O11:O13"/>
    <mergeCell ref="P17:P19"/>
    <mergeCell ref="B20:B22"/>
    <mergeCell ref="C20:C22"/>
    <mergeCell ref="J20:J22"/>
    <mergeCell ref="M20:M22"/>
    <mergeCell ref="N20:N22"/>
    <mergeCell ref="O20:O22"/>
    <mergeCell ref="P20:P22"/>
    <mergeCell ref="B17:B19"/>
    <mergeCell ref="C17:C19"/>
    <mergeCell ref="J17:J19"/>
    <mergeCell ref="M17:M19"/>
    <mergeCell ref="N17:N19"/>
    <mergeCell ref="O17:O19"/>
    <mergeCell ref="P23:P25"/>
    <mergeCell ref="B26:B28"/>
    <mergeCell ref="C26:C28"/>
    <mergeCell ref="J26:J28"/>
    <mergeCell ref="M26:M28"/>
    <mergeCell ref="N26:N28"/>
    <mergeCell ref="O26:O28"/>
    <mergeCell ref="P26:P28"/>
    <mergeCell ref="B23:B25"/>
    <mergeCell ref="C23:C25"/>
    <mergeCell ref="J23:J25"/>
    <mergeCell ref="M23:M25"/>
    <mergeCell ref="N23:N25"/>
    <mergeCell ref="O23:O25"/>
    <mergeCell ref="P29:P31"/>
    <mergeCell ref="B32:B34"/>
    <mergeCell ref="C32:C34"/>
    <mergeCell ref="J32:J34"/>
    <mergeCell ref="M32:M34"/>
    <mergeCell ref="N32:N34"/>
    <mergeCell ref="O32:O34"/>
    <mergeCell ref="P32:P34"/>
    <mergeCell ref="B29:B31"/>
    <mergeCell ref="C29:C31"/>
    <mergeCell ref="J29:J31"/>
    <mergeCell ref="M29:M31"/>
    <mergeCell ref="N29:N31"/>
    <mergeCell ref="O29:O31"/>
    <mergeCell ref="P35:P37"/>
    <mergeCell ref="B38:B40"/>
    <mergeCell ref="C38:C40"/>
    <mergeCell ref="J38:J40"/>
    <mergeCell ref="M38:M40"/>
    <mergeCell ref="N38:N40"/>
    <mergeCell ref="O38:O40"/>
    <mergeCell ref="P38:P40"/>
    <mergeCell ref="B35:B37"/>
    <mergeCell ref="C35:C37"/>
    <mergeCell ref="J35:J37"/>
    <mergeCell ref="M35:M37"/>
    <mergeCell ref="N35:N37"/>
    <mergeCell ref="O35:O37"/>
    <mergeCell ref="P41:P43"/>
    <mergeCell ref="B44:B46"/>
    <mergeCell ref="C44:C46"/>
    <mergeCell ref="J44:J46"/>
    <mergeCell ref="M44:M46"/>
    <mergeCell ref="N44:N46"/>
    <mergeCell ref="O44:O46"/>
    <mergeCell ref="P44:P46"/>
    <mergeCell ref="B41:B43"/>
    <mergeCell ref="C41:C43"/>
    <mergeCell ref="J41:J43"/>
    <mergeCell ref="M41:M43"/>
    <mergeCell ref="N41:N43"/>
    <mergeCell ref="O41:O43"/>
    <mergeCell ref="P47:P49"/>
    <mergeCell ref="B50:B52"/>
    <mergeCell ref="C50:C52"/>
    <mergeCell ref="J50:J52"/>
    <mergeCell ref="M50:M52"/>
    <mergeCell ref="N50:N52"/>
    <mergeCell ref="O50:O52"/>
    <mergeCell ref="P50:P52"/>
    <mergeCell ref="B47:B49"/>
    <mergeCell ref="C47:C49"/>
    <mergeCell ref="J47:J49"/>
    <mergeCell ref="M47:M49"/>
    <mergeCell ref="N47:N49"/>
    <mergeCell ref="O47:O49"/>
    <mergeCell ref="P53:P55"/>
    <mergeCell ref="B56:B58"/>
    <mergeCell ref="C56:C58"/>
    <mergeCell ref="J56:J58"/>
    <mergeCell ref="M56:M58"/>
    <mergeCell ref="N56:N58"/>
    <mergeCell ref="O56:O58"/>
    <mergeCell ref="P56:P58"/>
    <mergeCell ref="B53:B55"/>
    <mergeCell ref="C53:C55"/>
    <mergeCell ref="J53:J55"/>
    <mergeCell ref="M53:M55"/>
    <mergeCell ref="N53:N55"/>
    <mergeCell ref="O53:O55"/>
    <mergeCell ref="P59:P61"/>
    <mergeCell ref="B62:B64"/>
    <mergeCell ref="C62:C64"/>
    <mergeCell ref="J62:J64"/>
    <mergeCell ref="M62:M64"/>
    <mergeCell ref="N62:N64"/>
    <mergeCell ref="O62:O64"/>
    <mergeCell ref="P62:P64"/>
    <mergeCell ref="B59:B61"/>
    <mergeCell ref="C59:C61"/>
    <mergeCell ref="J59:J61"/>
    <mergeCell ref="M59:M61"/>
    <mergeCell ref="N59:N61"/>
    <mergeCell ref="O59:O61"/>
    <mergeCell ref="P65:P67"/>
    <mergeCell ref="B68:B70"/>
    <mergeCell ref="C68:C70"/>
    <mergeCell ref="J68:J70"/>
    <mergeCell ref="M68:M70"/>
    <mergeCell ref="N68:N70"/>
    <mergeCell ref="O68:O70"/>
    <mergeCell ref="P68:P70"/>
    <mergeCell ref="B65:B67"/>
    <mergeCell ref="C65:C67"/>
    <mergeCell ref="J65:J67"/>
    <mergeCell ref="M65:M67"/>
    <mergeCell ref="N65:N67"/>
    <mergeCell ref="O65:O67"/>
    <mergeCell ref="P71:P73"/>
    <mergeCell ref="B74:B76"/>
    <mergeCell ref="C74:C76"/>
    <mergeCell ref="J74:J76"/>
    <mergeCell ref="M74:M76"/>
    <mergeCell ref="N74:N76"/>
    <mergeCell ref="O74:O76"/>
    <mergeCell ref="P74:P76"/>
    <mergeCell ref="B71:B73"/>
    <mergeCell ref="C71:C73"/>
    <mergeCell ref="J71:J73"/>
    <mergeCell ref="M71:M73"/>
    <mergeCell ref="N71:N73"/>
    <mergeCell ref="O71:O73"/>
    <mergeCell ref="P77:P79"/>
    <mergeCell ref="B80:B82"/>
    <mergeCell ref="C80:C82"/>
    <mergeCell ref="J80:J82"/>
    <mergeCell ref="M80:M82"/>
    <mergeCell ref="N80:N82"/>
    <mergeCell ref="O80:O82"/>
    <mergeCell ref="P80:P82"/>
    <mergeCell ref="B77:B79"/>
    <mergeCell ref="C77:C79"/>
    <mergeCell ref="J77:J79"/>
    <mergeCell ref="M77:M79"/>
    <mergeCell ref="N77:N79"/>
    <mergeCell ref="O77:O79"/>
    <mergeCell ref="P83:P85"/>
    <mergeCell ref="B86:B88"/>
    <mergeCell ref="C86:C88"/>
    <mergeCell ref="J86:J88"/>
    <mergeCell ref="M86:M88"/>
    <mergeCell ref="N86:N88"/>
    <mergeCell ref="O86:O88"/>
    <mergeCell ref="P86:P88"/>
    <mergeCell ref="B83:B85"/>
    <mergeCell ref="C83:C85"/>
    <mergeCell ref="J83:J85"/>
    <mergeCell ref="M83:M85"/>
    <mergeCell ref="N83:N85"/>
    <mergeCell ref="O83:O85"/>
    <mergeCell ref="P89:P91"/>
    <mergeCell ref="B92:B94"/>
    <mergeCell ref="C92:C94"/>
    <mergeCell ref="J92:J94"/>
    <mergeCell ref="M92:M94"/>
    <mergeCell ref="N92:N94"/>
    <mergeCell ref="O92:O94"/>
    <mergeCell ref="P92:P94"/>
    <mergeCell ref="B89:B91"/>
    <mergeCell ref="C89:C91"/>
    <mergeCell ref="J89:J91"/>
    <mergeCell ref="M89:M91"/>
    <mergeCell ref="N89:N91"/>
    <mergeCell ref="O89:O91"/>
    <mergeCell ref="P95:P97"/>
    <mergeCell ref="B98:B100"/>
    <mergeCell ref="C98:C100"/>
    <mergeCell ref="J98:J100"/>
    <mergeCell ref="M98:M100"/>
    <mergeCell ref="N98:N100"/>
    <mergeCell ref="O98:O100"/>
    <mergeCell ref="P98:P100"/>
    <mergeCell ref="B95:B97"/>
    <mergeCell ref="C95:C97"/>
    <mergeCell ref="J95:J97"/>
    <mergeCell ref="M95:M97"/>
    <mergeCell ref="N95:N97"/>
    <mergeCell ref="O95:O97"/>
    <mergeCell ref="P101:P103"/>
    <mergeCell ref="B104:B106"/>
    <mergeCell ref="C104:C106"/>
    <mergeCell ref="J104:J106"/>
    <mergeCell ref="M104:M106"/>
    <mergeCell ref="N104:N106"/>
    <mergeCell ref="O104:O106"/>
    <mergeCell ref="P104:P106"/>
    <mergeCell ref="B101:B103"/>
    <mergeCell ref="C101:C103"/>
    <mergeCell ref="J101:J103"/>
    <mergeCell ref="M101:M103"/>
    <mergeCell ref="N101:N103"/>
    <mergeCell ref="O101:O103"/>
    <mergeCell ref="P107:P109"/>
    <mergeCell ref="B110:B112"/>
    <mergeCell ref="C110:C112"/>
    <mergeCell ref="J110:J112"/>
    <mergeCell ref="M110:M112"/>
    <mergeCell ref="N110:N112"/>
    <mergeCell ref="O110:O112"/>
    <mergeCell ref="P110:P112"/>
    <mergeCell ref="B107:B109"/>
    <mergeCell ref="C107:C109"/>
    <mergeCell ref="J107:J109"/>
    <mergeCell ref="M107:M109"/>
    <mergeCell ref="N107:N109"/>
    <mergeCell ref="O107:O109"/>
    <mergeCell ref="P113:P115"/>
    <mergeCell ref="B116:B118"/>
    <mergeCell ref="C116:C118"/>
    <mergeCell ref="J116:J118"/>
    <mergeCell ref="M116:M118"/>
    <mergeCell ref="N116:N118"/>
    <mergeCell ref="O116:O118"/>
    <mergeCell ref="P116:P118"/>
    <mergeCell ref="B113:B115"/>
    <mergeCell ref="C113:C115"/>
    <mergeCell ref="J113:J115"/>
    <mergeCell ref="M113:M115"/>
    <mergeCell ref="N113:N115"/>
    <mergeCell ref="O113:O115"/>
    <mergeCell ref="P119:P121"/>
    <mergeCell ref="B122:B124"/>
    <mergeCell ref="C122:C124"/>
    <mergeCell ref="J122:J124"/>
    <mergeCell ref="M122:M124"/>
    <mergeCell ref="N122:N124"/>
    <mergeCell ref="O122:O124"/>
    <mergeCell ref="P122:P124"/>
    <mergeCell ref="B119:B121"/>
    <mergeCell ref="C119:C121"/>
    <mergeCell ref="J119:J121"/>
    <mergeCell ref="M119:M121"/>
    <mergeCell ref="N119:N121"/>
    <mergeCell ref="O119:O121"/>
    <mergeCell ref="P125:P127"/>
    <mergeCell ref="B128:B130"/>
    <mergeCell ref="C128:C130"/>
    <mergeCell ref="J128:J130"/>
    <mergeCell ref="M128:M130"/>
    <mergeCell ref="N128:N130"/>
    <mergeCell ref="O128:O130"/>
    <mergeCell ref="P128:P130"/>
    <mergeCell ref="B125:B127"/>
    <mergeCell ref="C125:C127"/>
    <mergeCell ref="J125:J127"/>
    <mergeCell ref="M125:M127"/>
    <mergeCell ref="N125:N127"/>
    <mergeCell ref="O125:O127"/>
    <mergeCell ref="P131:P133"/>
    <mergeCell ref="B134:B136"/>
    <mergeCell ref="C134:C136"/>
    <mergeCell ref="J134:J136"/>
    <mergeCell ref="M134:M136"/>
    <mergeCell ref="N134:N136"/>
    <mergeCell ref="O134:O136"/>
    <mergeCell ref="P134:P136"/>
    <mergeCell ref="B131:B133"/>
    <mergeCell ref="C131:C133"/>
    <mergeCell ref="J131:J133"/>
    <mergeCell ref="M131:M133"/>
    <mergeCell ref="N131:N133"/>
    <mergeCell ref="O131:O133"/>
    <mergeCell ref="P137:P139"/>
    <mergeCell ref="B140:B142"/>
    <mergeCell ref="C140:C142"/>
    <mergeCell ref="J140:J142"/>
    <mergeCell ref="M140:M142"/>
    <mergeCell ref="N140:N142"/>
    <mergeCell ref="O140:O142"/>
    <mergeCell ref="P140:P142"/>
    <mergeCell ref="B137:B139"/>
    <mergeCell ref="C137:C139"/>
    <mergeCell ref="J137:J139"/>
    <mergeCell ref="M137:M139"/>
    <mergeCell ref="N137:N139"/>
    <mergeCell ref="O137:O139"/>
    <mergeCell ref="P143:P145"/>
    <mergeCell ref="B146:B148"/>
    <mergeCell ref="C146:C148"/>
    <mergeCell ref="J146:J148"/>
    <mergeCell ref="M146:M148"/>
    <mergeCell ref="N146:N148"/>
    <mergeCell ref="O146:O148"/>
    <mergeCell ref="P146:P148"/>
    <mergeCell ref="B143:B145"/>
    <mergeCell ref="C143:C145"/>
    <mergeCell ref="J143:J145"/>
    <mergeCell ref="M143:M145"/>
    <mergeCell ref="N143:N145"/>
    <mergeCell ref="O143:O145"/>
    <mergeCell ref="P149:P151"/>
    <mergeCell ref="B152:B154"/>
    <mergeCell ref="C152:C154"/>
    <mergeCell ref="J152:J154"/>
    <mergeCell ref="M152:M154"/>
    <mergeCell ref="N152:N154"/>
    <mergeCell ref="O152:O154"/>
    <mergeCell ref="P152:P154"/>
    <mergeCell ref="B149:B151"/>
    <mergeCell ref="C149:C151"/>
    <mergeCell ref="J149:J151"/>
    <mergeCell ref="M149:M151"/>
    <mergeCell ref="N149:N151"/>
    <mergeCell ref="O149:O151"/>
    <mergeCell ref="P155:P157"/>
    <mergeCell ref="B158:B160"/>
    <mergeCell ref="C158:C160"/>
    <mergeCell ref="J158:J160"/>
    <mergeCell ref="M158:M160"/>
    <mergeCell ref="N158:N160"/>
    <mergeCell ref="O158:O160"/>
    <mergeCell ref="P158:P160"/>
    <mergeCell ref="B155:B157"/>
    <mergeCell ref="C155:C157"/>
    <mergeCell ref="J155:J157"/>
    <mergeCell ref="M155:M157"/>
    <mergeCell ref="N155:N157"/>
    <mergeCell ref="O155:O157"/>
    <mergeCell ref="P167:P169"/>
    <mergeCell ref="B167:B169"/>
    <mergeCell ref="C167:C169"/>
    <mergeCell ref="J167:J169"/>
    <mergeCell ref="M167:M169"/>
    <mergeCell ref="N167:N169"/>
    <mergeCell ref="O167:O169"/>
    <mergeCell ref="P161:P163"/>
    <mergeCell ref="B164:B166"/>
    <mergeCell ref="C164:C166"/>
    <mergeCell ref="J164:J166"/>
    <mergeCell ref="M164:M166"/>
    <mergeCell ref="N164:N166"/>
    <mergeCell ref="O164:O166"/>
    <mergeCell ref="P164:P166"/>
    <mergeCell ref="B161:B163"/>
    <mergeCell ref="C161:C163"/>
    <mergeCell ref="J161:J163"/>
    <mergeCell ref="M161:M163"/>
    <mergeCell ref="N161:N163"/>
    <mergeCell ref="O161:O163"/>
  </mergeCells>
  <pageMargins left="0.7" right="0.7" top="0.75" bottom="0.75" header="0.3" footer="0.3"/>
  <pageSetup paperSize="9" scale="4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9M AREA STATEMENT</vt:lpstr>
      <vt:lpstr>PLOTTING </vt:lpstr>
      <vt:lpstr>Area Statement</vt:lpstr>
      <vt:lpstr>'9M AREA STATEMENT'!Print_Area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Creative</dc:creator>
  <cp:lastModifiedBy>Hi-Living</cp:lastModifiedBy>
  <cp:lastPrinted>2024-03-23T09:34:10Z</cp:lastPrinted>
  <dcterms:created xsi:type="dcterms:W3CDTF">2021-11-18T05:24:13Z</dcterms:created>
  <dcterms:modified xsi:type="dcterms:W3CDTF">2024-04-16T04:49:38Z</dcterms:modified>
</cp:coreProperties>
</file>