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trivitron-my.sharepoint.com/personal/rajagopal_trivitron_com/Documents/Desktop/TNRERA NEW REGN E12ANNA NAGAR/NEW TNRERA 4A ETC WITH OWNERS/"/>
    </mc:Choice>
  </mc:AlternateContent>
  <bookViews>
    <workbookView xWindow="0" yWindow="0" windowWidth="20490" windowHeight="6900" activeTab="1"/>
  </bookViews>
  <sheets>
    <sheet name="in Sqmt" sheetId="1" r:id="rId1"/>
    <sheet name="CARPET AREA AS PER NEW FORMAT" sheetId="3" r:id="rId2"/>
    <sheet name="Wall Thickness" sheetId="4" r:id="rId3"/>
    <sheet name="in Sqft" sheetId="2" r:id="rId4"/>
  </sheets>
  <definedNames>
    <definedName name="_xlnm.Print_Area" localSheetId="1">'CARPET AREA AS PER NEW FORMAT'!$A$1:$O$44</definedName>
    <definedName name="_xlnm.Print_Area" localSheetId="3">'in Sqft'!$A$1:$M$21</definedName>
    <definedName name="_xlnm.Print_Area" localSheetId="0">'in Sqmt'!$A$1:$M$35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3" l="1"/>
  <c r="I24" i="3"/>
  <c r="N22" i="4"/>
  <c r="P22" i="4" s="1"/>
  <c r="N21" i="4"/>
  <c r="P21" i="4" s="1"/>
  <c r="N20" i="4"/>
  <c r="P20" i="4" s="1"/>
  <c r="P19" i="4"/>
  <c r="N19" i="4"/>
  <c r="F23" i="3"/>
  <c r="J23" i="3" s="1"/>
  <c r="L23" i="3" s="1"/>
  <c r="F22" i="3"/>
  <c r="J22" i="3" s="1"/>
  <c r="L22" i="3" s="1"/>
  <c r="P16" i="4"/>
  <c r="N15" i="4"/>
  <c r="P15" i="4" s="1"/>
  <c r="N14" i="4"/>
  <c r="P14" i="4" s="1"/>
  <c r="N13" i="4"/>
  <c r="P13" i="4" s="1"/>
  <c r="N12" i="4"/>
  <c r="P12" i="4" s="1"/>
  <c r="F21" i="3"/>
  <c r="F20" i="3"/>
  <c r="F19" i="3"/>
  <c r="F18" i="3"/>
  <c r="P9" i="4"/>
  <c r="P8" i="4"/>
  <c r="P7" i="4"/>
  <c r="P6" i="4"/>
  <c r="P5" i="4"/>
  <c r="N7" i="4"/>
  <c r="N6" i="4"/>
  <c r="N5" i="4"/>
  <c r="N8" i="4"/>
  <c r="J18" i="3" l="1"/>
  <c r="L18" i="3" s="1"/>
  <c r="P23" i="4"/>
  <c r="N26" i="3"/>
  <c r="H21" i="3"/>
  <c r="J21" i="3" s="1"/>
  <c r="L21" i="3" s="1"/>
  <c r="H20" i="3"/>
  <c r="J20" i="3" s="1"/>
  <c r="L20" i="3" s="1"/>
  <c r="H19" i="3"/>
  <c r="J19" i="3" s="1"/>
  <c r="L19" i="3" s="1"/>
  <c r="H18" i="3"/>
  <c r="G24" i="3"/>
  <c r="F24" i="3"/>
  <c r="M24" i="3"/>
  <c r="K24" i="3"/>
  <c r="H24" i="3" l="1"/>
  <c r="L24" i="3"/>
  <c r="L25" i="1"/>
  <c r="K18" i="2" l="1"/>
  <c r="K17" i="2"/>
  <c r="K16" i="2"/>
  <c r="K15" i="2"/>
  <c r="K19" i="2" s="1"/>
  <c r="K14" i="2"/>
  <c r="K13" i="2"/>
  <c r="I18" i="2"/>
  <c r="I17" i="2"/>
  <c r="J17" i="2" s="1"/>
  <c r="I16" i="2"/>
  <c r="I15" i="2"/>
  <c r="I14" i="2"/>
  <c r="I13" i="2"/>
  <c r="J13" i="2" s="1"/>
  <c r="H18" i="2"/>
  <c r="H17" i="2"/>
  <c r="H16" i="2"/>
  <c r="H15" i="2"/>
  <c r="H14" i="2"/>
  <c r="H13" i="2"/>
  <c r="H12" i="2"/>
  <c r="F18" i="2"/>
  <c r="J18" i="2" s="1"/>
  <c r="F17" i="2"/>
  <c r="F16" i="2"/>
  <c r="F15" i="2"/>
  <c r="F14" i="2"/>
  <c r="F19" i="2" s="1"/>
  <c r="F13" i="2"/>
  <c r="G19" i="2"/>
  <c r="J16" i="2"/>
  <c r="J15" i="2" l="1"/>
  <c r="I19" i="2"/>
  <c r="J14" i="2"/>
  <c r="J19" i="2" s="1"/>
  <c r="H19" i="2"/>
  <c r="K24" i="1"/>
  <c r="I24" i="1"/>
  <c r="G24" i="1"/>
  <c r="F24" i="1"/>
  <c r="J23" i="1"/>
  <c r="J22" i="1"/>
  <c r="H21" i="1"/>
  <c r="J21" i="1" s="1"/>
  <c r="H20" i="1"/>
  <c r="J20" i="1" s="1"/>
  <c r="H19" i="1"/>
  <c r="J19" i="1" s="1"/>
  <c r="H18" i="1"/>
  <c r="H24" i="1" l="1"/>
  <c r="J18" i="1"/>
  <c r="J24" i="1" s="1"/>
</calcChain>
</file>

<file path=xl/sharedStrings.xml><?xml version="1.0" encoding="utf-8"?>
<sst xmlns="http://schemas.openxmlformats.org/spreadsheetml/2006/main" count="221" uniqueCount="101">
  <si>
    <t>SL.NO.</t>
  </si>
  <si>
    <t>BLOCK</t>
  </si>
  <si>
    <t>FLOOR</t>
  </si>
  <si>
    <t>TYPE</t>
  </si>
  <si>
    <t>RERA Carpet Area (Sec 2(k)) Sqm)</t>
  </si>
  <si>
    <t>Exclusive Balcony (Sq.m)</t>
  </si>
  <si>
    <t>Exclusive Verandah/Utility/Service/Open Terrace (sqm)</t>
  </si>
  <si>
    <t>UIDS Land (Sq.m)</t>
  </si>
  <si>
    <t>Proportionate Common Area (Sq.m)</t>
  </si>
  <si>
    <t>Total Area (Sq.m)</t>
  </si>
  <si>
    <t>Car Parking (Nos)</t>
  </si>
  <si>
    <t>Covered</t>
  </si>
  <si>
    <t>Open</t>
  </si>
  <si>
    <t>CARPET AREA STATEMENT                                                                          Date :</t>
  </si>
  <si>
    <t>FIRST FLOOR</t>
  </si>
  <si>
    <t>STILT FLOOR</t>
  </si>
  <si>
    <t>SECOND FLOOR</t>
  </si>
  <si>
    <t>THIRD FLOOR</t>
  </si>
  <si>
    <t>FOURTH FLOOR</t>
  </si>
  <si>
    <t>FIFTH FLOOR</t>
  </si>
  <si>
    <t>COMMERCIAL</t>
  </si>
  <si>
    <t>RESIDENTIAL</t>
  </si>
  <si>
    <t>F1</t>
  </si>
  <si>
    <t>F2</t>
  </si>
  <si>
    <t>F3</t>
  </si>
  <si>
    <t>F4</t>
  </si>
  <si>
    <t>F5C</t>
  </si>
  <si>
    <t>F5R</t>
  </si>
  <si>
    <t>Ms. HEXEL REALTORS PRIVATE LTD.,</t>
  </si>
  <si>
    <t xml:space="preserve">Rep. by its Director. Mrs Subha K Velu.                                                                                                                                                          </t>
  </si>
  <si>
    <t>No.23, 1st Main Road, C.I.T. Colony</t>
  </si>
  <si>
    <t xml:space="preserve">GPA of Mrs Vatsala Parthasarathy and 2 Others,                                                                                     </t>
  </si>
  <si>
    <t>Mylapore, Chennai 600 004.</t>
  </si>
  <si>
    <t xml:space="preserve">Tamil Nadu Real Estate Regulatory Authority (TNRERA), </t>
  </si>
  <si>
    <t>No.1A, 1st Floor,</t>
  </si>
  <si>
    <t xml:space="preserve">Gandhi Irwin Bridge Road, </t>
  </si>
  <si>
    <t>Egmore, Chennai – 600008.</t>
  </si>
  <si>
    <t>From :</t>
  </si>
  <si>
    <t>To :</t>
  </si>
  <si>
    <t>Carpet Area Statement of Stilt + 5 Floors Office cum Residential Building with One Dwelling Unit, DOOR NO. OLD NO. 12, NEW NO. 5, BLOCK NO.1, PLOT NO. 270-C, T.S.NO. 118/8, E-BLOCK, 1ST STREET, ANNA NAGAR EAST, PERIA KUDAL – Village, Aminjikarai – Taluk,  CHENNAI – 600102,  District Chennai, State TAMILNADU, within the limit of Greater Chennai Corporation Zone – VIII, Division-101.</t>
  </si>
  <si>
    <t>I</t>
  </si>
  <si>
    <t>FLAT / Floor NO.</t>
  </si>
  <si>
    <t>1.Ms. HEXEL REALTORS PRIVATE LIMITED.,</t>
  </si>
  <si>
    <t xml:space="preserve">Rep. by its Director. Mrs Subha K Velu GPA </t>
  </si>
  <si>
    <t xml:space="preserve">2. Mrs VATSALA PARTHASARATHY, </t>
  </si>
  <si>
    <t xml:space="preserve">3. Mr.SUSRUTA SESH SARATHY and </t>
  </si>
  <si>
    <t xml:space="preserve">4. Dr.T.K.PARTHASARATHY of </t>
  </si>
  <si>
    <t xml:space="preserve">Plot No. 270-C, Door No. Old No. 12, New No. 5, </t>
  </si>
  <si>
    <r>
      <t>Block No.1, E-Block, 1</t>
    </r>
    <r>
      <rPr>
        <b/>
        <vertAlign val="superscript"/>
        <sz val="11"/>
        <color theme="1"/>
        <rFont val="Arial"/>
        <family val="2"/>
      </rPr>
      <t>st</t>
    </r>
    <r>
      <rPr>
        <b/>
        <sz val="11"/>
        <color theme="1"/>
        <rFont val="Arial"/>
        <family val="2"/>
      </rPr>
      <t xml:space="preserve"> Street, Anna Nagar – East, </t>
    </r>
  </si>
  <si>
    <t>Periakudal Vill, Aminjikarai-Taluk, Chennai - 600102</t>
  </si>
  <si>
    <t xml:space="preserve">No.23, 1st Main Road, C.I.T. Colony, </t>
  </si>
  <si>
    <t>Mylapore, Chennai 600 004</t>
  </si>
  <si>
    <t>1.For HEXEL REALTORS PRIVATE LTD.,</t>
  </si>
  <si>
    <t>DIRECTOR</t>
  </si>
  <si>
    <t>4. Dr.T.K.PARTHASARATHY</t>
  </si>
  <si>
    <t>Architect / Regd Engineer</t>
  </si>
  <si>
    <t xml:space="preserve">              </t>
  </si>
  <si>
    <t>3. Mr.SUSRUTA SESH SARATHY</t>
  </si>
  <si>
    <t>TOTAL</t>
  </si>
  <si>
    <t>Apartment No./Floor NO.</t>
  </si>
  <si>
    <t>e=(a+b+c+d) Floor Area of the Apartment (sq.m)</t>
  </si>
  <si>
    <t>(f) Proportionate Common Area (Sq.m)</t>
  </si>
  <si>
    <t>(h) UDS Land Area (Sq.m)</t>
  </si>
  <si>
    <t>(i) Car Parking (Nos)</t>
  </si>
  <si>
    <t>Visitors' Car Parking</t>
  </si>
  <si>
    <t>Grand Total</t>
  </si>
  <si>
    <t>Note :</t>
  </si>
  <si>
    <t>Carpet Area statement with total UDS for the least extent.</t>
  </si>
  <si>
    <t>If any land reserved for future  development, an abstract tobe shown in the carpet area statement mentioning the UDS for the approved blocks and UDS for the future development.</t>
  </si>
  <si>
    <t>Car parking to be alotted/provided as per the TamilNadu Combined Development and Building Rules (TNCDBR), 2019.</t>
  </si>
  <si>
    <t>If one car parking is required for two apartments, promoter to clearly mention in the carpet area statement as to how car parking will be allotted.</t>
  </si>
  <si>
    <t>Promoter to clearly mention cover, open and visitor carparking.</t>
  </si>
  <si>
    <t>Car parking allotted to individual apartment tobe shown in the carpet area statement.</t>
  </si>
  <si>
    <t>Typical Floor First, 2nd, 3rd and 4th floors</t>
  </si>
  <si>
    <t>Front Wall (inside the common area</t>
  </si>
  <si>
    <t>Rear Wall (excluding the rear common area)</t>
  </si>
  <si>
    <t>East Side Wall (excluding the front &amp; rear common Area)</t>
  </si>
  <si>
    <t>West Side Wall (excluding the front &amp; rear common Area)</t>
  </si>
  <si>
    <t>AREA OF EXTERNAL WALLS</t>
  </si>
  <si>
    <t>Total Wall Length</t>
  </si>
  <si>
    <t>Wall Thickness</t>
  </si>
  <si>
    <t>Total Wall Area-sides</t>
  </si>
  <si>
    <t>Grant Total of External Wall Area</t>
  </si>
  <si>
    <t>5th floor Commercial Area</t>
  </si>
  <si>
    <t>5th floor - Commercial - Grant Total of External Wall Area</t>
  </si>
  <si>
    <t>C</t>
  </si>
  <si>
    <t>B</t>
  </si>
  <si>
    <t>A</t>
  </si>
  <si>
    <t>5th floor Residence Area</t>
  </si>
  <si>
    <t>East Side Wall (excluding the Terrace &amp; rear common Area)</t>
  </si>
  <si>
    <t>West Side Wall (excluding the Terrace &amp; rear common Area)</t>
  </si>
  <si>
    <t>5th floor - Residence - Grant Total of External Wall Area</t>
  </si>
  <si>
    <t>g=(e+f)       Gross Area of the apartment (Sq.m)</t>
  </si>
  <si>
    <t>(a)             Carpet Area (as per Sec 2(k) of the RERA Act) (Sq.m)</t>
  </si>
  <si>
    <t>(b)           Exclusive Balcony (Sq.m)</t>
  </si>
  <si>
    <t>©          Exclusive Verandah/Utility/Service/Open Terrace (sqm)</t>
  </si>
  <si>
    <t>(d)                  Area of External Walls (sq.m)</t>
  </si>
  <si>
    <t>AREA OF EXTERNAL WALLS - CALCULATION SHEET - E12 ANNA NAGAR</t>
  </si>
  <si>
    <t>No.133, G-Block,</t>
  </si>
  <si>
    <t>1st Avenue, Anna Nagar (East)</t>
  </si>
  <si>
    <t>Chennai - 600102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</si>
</sst>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theme="1"/>
      <name val="Garamond"/>
      <family val="1"/>
    </font>
    <font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1" fontId="1" fillId="0" borderId="1" xfId="0" applyNumberFormat="1" applyFont="1" applyBorder="1"/>
    <xf numFmtId="1" fontId="0" fillId="0" borderId="0" xfId="0" applyNumberFormat="1"/>
    <xf numFmtId="1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left" vertical="center" indent="15"/>
    </xf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 indent="15"/>
    </xf>
    <xf numFmtId="0" fontId="0" fillId="0" borderId="0" xfId="0" applyFont="1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Normal="100" zoomScaleSheetLayoutView="100" workbookViewId="0">
      <selection activeCell="B13" sqref="B13:M13"/>
    </sheetView>
  </sheetViews>
  <sheetFormatPr defaultRowHeight="15" x14ac:dyDescent="0.25"/>
  <cols>
    <col min="1" max="1" width="8" customWidth="1"/>
    <col min="2" max="2" width="9.85546875" customWidth="1"/>
    <col min="3" max="3" width="18.5703125" customWidth="1"/>
    <col min="4" max="4" width="10.85546875" customWidth="1"/>
    <col min="5" max="5" width="13.42578125" customWidth="1"/>
    <col min="6" max="6" width="13.28515625" customWidth="1"/>
    <col min="7" max="7" width="12.28515625" customWidth="1"/>
    <col min="8" max="8" width="13.7109375" customWidth="1"/>
    <col min="9" max="9" width="12.7109375" customWidth="1"/>
    <col min="10" max="10" width="12.42578125" customWidth="1"/>
    <col min="11" max="11" width="11.7109375" customWidth="1"/>
    <col min="12" max="12" width="8.42578125" customWidth="1"/>
  </cols>
  <sheetData>
    <row r="1" spans="1:13" ht="21.75" customHeight="1" x14ac:dyDescent="0.25">
      <c r="B1" s="7" t="s">
        <v>37</v>
      </c>
      <c r="H1" s="31" t="s">
        <v>38</v>
      </c>
      <c r="I1" s="31"/>
      <c r="J1" s="31"/>
      <c r="K1" s="31"/>
      <c r="L1" s="31"/>
      <c r="M1" s="31"/>
    </row>
    <row r="2" spans="1:13" x14ac:dyDescent="0.25">
      <c r="B2" s="13" t="s">
        <v>42</v>
      </c>
      <c r="H2" s="7" t="s">
        <v>33</v>
      </c>
      <c r="I2" s="17"/>
      <c r="J2" s="17"/>
      <c r="K2" s="17"/>
      <c r="L2" s="17"/>
      <c r="M2" s="17"/>
    </row>
    <row r="3" spans="1:13" x14ac:dyDescent="0.25">
      <c r="B3" s="13" t="s">
        <v>43</v>
      </c>
      <c r="H3" s="7" t="s">
        <v>34</v>
      </c>
      <c r="I3" s="17"/>
      <c r="J3" s="17"/>
      <c r="K3" s="17"/>
      <c r="L3" s="17"/>
      <c r="M3" s="17"/>
    </row>
    <row r="4" spans="1:13" x14ac:dyDescent="0.25">
      <c r="B4" s="13" t="s">
        <v>50</v>
      </c>
      <c r="H4" s="7" t="s">
        <v>35</v>
      </c>
      <c r="I4" s="17"/>
      <c r="J4" s="17"/>
      <c r="K4" s="17"/>
      <c r="L4" s="17"/>
      <c r="M4" s="17"/>
    </row>
    <row r="5" spans="1:13" x14ac:dyDescent="0.25">
      <c r="B5" s="13" t="s">
        <v>51</v>
      </c>
      <c r="H5" s="7" t="s">
        <v>36</v>
      </c>
      <c r="I5" s="17"/>
      <c r="J5" s="17"/>
      <c r="K5" s="17"/>
      <c r="L5" s="17"/>
      <c r="M5" s="17"/>
    </row>
    <row r="6" spans="1:13" x14ac:dyDescent="0.25">
      <c r="B6" s="13" t="s">
        <v>44</v>
      </c>
    </row>
    <row r="7" spans="1:13" x14ac:dyDescent="0.25">
      <c r="B7" s="13" t="s">
        <v>45</v>
      </c>
    </row>
    <row r="8" spans="1:13" x14ac:dyDescent="0.25">
      <c r="B8" s="13" t="s">
        <v>46</v>
      </c>
    </row>
    <row r="9" spans="1:13" x14ac:dyDescent="0.25">
      <c r="B9" s="13" t="s">
        <v>47</v>
      </c>
    </row>
    <row r="10" spans="1:13" ht="17.25" x14ac:dyDescent="0.25">
      <c r="B10" s="13" t="s">
        <v>48</v>
      </c>
    </row>
    <row r="11" spans="1:13" x14ac:dyDescent="0.25">
      <c r="B11" s="14" t="s">
        <v>49</v>
      </c>
    </row>
    <row r="12" spans="1:13" ht="9.75" customHeight="1" x14ac:dyDescent="0.25"/>
    <row r="13" spans="1:13" ht="48.75" customHeight="1" x14ac:dyDescent="0.25">
      <c r="B13" s="34" t="s">
        <v>39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x14ac:dyDescent="0.25">
      <c r="A14" s="32" t="s">
        <v>13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13" ht="75" x14ac:dyDescent="0.25">
      <c r="A15" s="2" t="s">
        <v>0</v>
      </c>
      <c r="B15" s="2" t="s">
        <v>1</v>
      </c>
      <c r="C15" s="2" t="s">
        <v>2</v>
      </c>
      <c r="D15" s="2" t="s">
        <v>41</v>
      </c>
      <c r="E15" s="2" t="s">
        <v>3</v>
      </c>
      <c r="F15" s="2" t="s">
        <v>4</v>
      </c>
      <c r="G15" s="2" t="s">
        <v>5</v>
      </c>
      <c r="H15" s="2" t="s">
        <v>6</v>
      </c>
      <c r="I15" s="2" t="s">
        <v>8</v>
      </c>
      <c r="J15" s="2" t="s">
        <v>9</v>
      </c>
      <c r="K15" s="2" t="s">
        <v>7</v>
      </c>
      <c r="L15" s="33" t="s">
        <v>10</v>
      </c>
      <c r="M15" s="3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 t="s">
        <v>11</v>
      </c>
      <c r="M16" s="3" t="s">
        <v>12</v>
      </c>
    </row>
    <row r="17" spans="1:15" x14ac:dyDescent="0.25">
      <c r="A17" s="1">
        <v>1</v>
      </c>
      <c r="B17" s="1" t="s">
        <v>40</v>
      </c>
      <c r="C17" s="3" t="s">
        <v>15</v>
      </c>
      <c r="D17" s="3"/>
      <c r="E17" s="3"/>
      <c r="F17" s="3"/>
      <c r="G17" s="3"/>
      <c r="H17" s="1">
        <v>28.79</v>
      </c>
      <c r="J17" s="3"/>
      <c r="K17" s="3"/>
      <c r="L17" s="3"/>
      <c r="M17" s="3"/>
    </row>
    <row r="18" spans="1:15" x14ac:dyDescent="0.25">
      <c r="A18" s="1">
        <v>2</v>
      </c>
      <c r="B18" s="1" t="s">
        <v>40</v>
      </c>
      <c r="C18" s="3" t="s">
        <v>14</v>
      </c>
      <c r="D18" s="1" t="s">
        <v>22</v>
      </c>
      <c r="E18" s="3" t="s">
        <v>20</v>
      </c>
      <c r="F18" s="1">
        <v>185.44</v>
      </c>
      <c r="G18" s="1">
        <v>0</v>
      </c>
      <c r="H18" s="1">
        <f>28.79+20.91</f>
        <v>49.7</v>
      </c>
      <c r="I18" s="1">
        <v>39.68</v>
      </c>
      <c r="J18" s="1">
        <f>SUM(F18:I18)</f>
        <v>274.82</v>
      </c>
      <c r="K18" s="1">
        <v>128.1</v>
      </c>
      <c r="L18" s="1">
        <v>1</v>
      </c>
      <c r="M18" s="1">
        <v>1</v>
      </c>
      <c r="O18" s="4"/>
    </row>
    <row r="19" spans="1:15" x14ac:dyDescent="0.25">
      <c r="A19" s="1">
        <v>3</v>
      </c>
      <c r="B19" s="1" t="s">
        <v>40</v>
      </c>
      <c r="C19" s="3" t="s">
        <v>16</v>
      </c>
      <c r="D19" s="1" t="s">
        <v>23</v>
      </c>
      <c r="E19" s="3" t="s">
        <v>20</v>
      </c>
      <c r="F19" s="1">
        <v>185.44</v>
      </c>
      <c r="G19" s="1">
        <v>0</v>
      </c>
      <c r="H19" s="1">
        <f t="shared" ref="H19:H21" si="0">28.79+20.91</f>
        <v>49.7</v>
      </c>
      <c r="I19" s="1">
        <v>39.68</v>
      </c>
      <c r="J19" s="1">
        <f t="shared" ref="J19:J21" si="1">SUM(F19:I19)</f>
        <v>274.82</v>
      </c>
      <c r="K19" s="1">
        <v>128.1</v>
      </c>
      <c r="L19" s="1">
        <v>2</v>
      </c>
      <c r="M19" s="1">
        <v>0</v>
      </c>
    </row>
    <row r="20" spans="1:15" x14ac:dyDescent="0.25">
      <c r="A20" s="1">
        <v>4</v>
      </c>
      <c r="B20" s="1" t="s">
        <v>40</v>
      </c>
      <c r="C20" s="3" t="s">
        <v>17</v>
      </c>
      <c r="D20" s="1" t="s">
        <v>24</v>
      </c>
      <c r="E20" s="3" t="s">
        <v>20</v>
      </c>
      <c r="F20" s="1">
        <v>185.44</v>
      </c>
      <c r="G20" s="1">
        <v>0</v>
      </c>
      <c r="H20" s="1">
        <f t="shared" si="0"/>
        <v>49.7</v>
      </c>
      <c r="I20" s="1">
        <v>39.68</v>
      </c>
      <c r="J20" s="1">
        <f t="shared" si="1"/>
        <v>274.82</v>
      </c>
      <c r="K20" s="1">
        <v>128.1</v>
      </c>
      <c r="L20" s="1">
        <v>2</v>
      </c>
      <c r="M20" s="1">
        <v>0</v>
      </c>
    </row>
    <row r="21" spans="1:15" x14ac:dyDescent="0.25">
      <c r="A21" s="1">
        <v>5</v>
      </c>
      <c r="B21" s="1" t="s">
        <v>40</v>
      </c>
      <c r="C21" s="3" t="s">
        <v>18</v>
      </c>
      <c r="D21" s="1" t="s">
        <v>25</v>
      </c>
      <c r="E21" s="3" t="s">
        <v>20</v>
      </c>
      <c r="F21" s="1">
        <v>185.44</v>
      </c>
      <c r="G21" s="1">
        <v>0</v>
      </c>
      <c r="H21" s="1">
        <f t="shared" si="0"/>
        <v>49.7</v>
      </c>
      <c r="I21" s="1">
        <v>39.68</v>
      </c>
      <c r="J21" s="1">
        <f t="shared" si="1"/>
        <v>274.82</v>
      </c>
      <c r="K21" s="1">
        <v>128.1</v>
      </c>
      <c r="L21" s="1">
        <v>1</v>
      </c>
      <c r="M21" s="1">
        <v>1</v>
      </c>
    </row>
    <row r="22" spans="1:15" x14ac:dyDescent="0.25">
      <c r="A22" s="1">
        <v>6</v>
      </c>
      <c r="B22" s="1" t="s">
        <v>40</v>
      </c>
      <c r="C22" s="3" t="s">
        <v>19</v>
      </c>
      <c r="D22" s="1" t="s">
        <v>26</v>
      </c>
      <c r="E22" s="3" t="s">
        <v>20</v>
      </c>
      <c r="F22" s="1">
        <v>55.14</v>
      </c>
      <c r="G22" s="1">
        <v>0</v>
      </c>
      <c r="H22" s="1">
        <v>28.79</v>
      </c>
      <c r="I22" s="1">
        <v>5.25</v>
      </c>
      <c r="J22" s="1">
        <f>SUM(F22:I22)</f>
        <v>89.18</v>
      </c>
      <c r="K22" s="1">
        <v>41.6</v>
      </c>
      <c r="L22" s="1">
        <v>1</v>
      </c>
      <c r="M22" s="1">
        <v>0</v>
      </c>
    </row>
    <row r="23" spans="1:15" x14ac:dyDescent="0.25">
      <c r="A23" s="1">
        <v>7</v>
      </c>
      <c r="B23" s="1" t="s">
        <v>40</v>
      </c>
      <c r="C23" s="3" t="s">
        <v>19</v>
      </c>
      <c r="D23" s="1" t="s">
        <v>27</v>
      </c>
      <c r="E23" s="3" t="s">
        <v>21</v>
      </c>
      <c r="F23" s="1">
        <v>86.18</v>
      </c>
      <c r="G23" s="1">
        <v>0</v>
      </c>
      <c r="H23" s="1">
        <v>20.91</v>
      </c>
      <c r="I23" s="1">
        <v>31.05</v>
      </c>
      <c r="J23" s="1">
        <f>SUM(F23:I23)</f>
        <v>138.14000000000001</v>
      </c>
      <c r="K23" s="1">
        <v>86.5</v>
      </c>
      <c r="L23" s="1">
        <v>1</v>
      </c>
      <c r="M23" s="1">
        <v>0</v>
      </c>
    </row>
    <row r="24" spans="1:15" x14ac:dyDescent="0.25">
      <c r="A24" s="3"/>
      <c r="B24" s="3"/>
      <c r="C24" s="3"/>
      <c r="D24" s="3"/>
      <c r="E24" s="3"/>
      <c r="F24" s="1">
        <f t="shared" ref="F24:I24" si="2">SUM(F18:F23)</f>
        <v>883.07999999999993</v>
      </c>
      <c r="G24" s="1">
        <f t="shared" si="2"/>
        <v>0</v>
      </c>
      <c r="H24" s="1">
        <f t="shared" si="2"/>
        <v>248.5</v>
      </c>
      <c r="I24" s="1">
        <f t="shared" si="2"/>
        <v>195.02</v>
      </c>
      <c r="J24" s="1">
        <f>SUM(J18:J23)</f>
        <v>1326.6000000000001</v>
      </c>
      <c r="K24" s="1">
        <f>SUM(K18:K23)</f>
        <v>640.5</v>
      </c>
      <c r="L24" s="1"/>
      <c r="M24" s="1"/>
    </row>
    <row r="25" spans="1:1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 t="s">
        <v>58</v>
      </c>
      <c r="K25" s="20"/>
      <c r="L25" s="26">
        <f>SUM(L18:L24)</f>
        <v>8</v>
      </c>
      <c r="M25" s="26">
        <v>2</v>
      </c>
    </row>
    <row r="26" spans="1:15" x14ac:dyDescent="0.25">
      <c r="A26" s="21"/>
      <c r="B26" s="22" t="s">
        <v>52</v>
      </c>
      <c r="C26" s="23"/>
      <c r="D26" s="21"/>
      <c r="E26" s="24"/>
      <c r="F26" s="21"/>
      <c r="G26" s="21"/>
      <c r="H26" s="21"/>
      <c r="I26" s="21"/>
      <c r="J26" s="21"/>
      <c r="K26" s="21"/>
      <c r="L26" s="21"/>
      <c r="M26" s="21"/>
    </row>
    <row r="27" spans="1:15" x14ac:dyDescent="0.25">
      <c r="A27" s="21"/>
      <c r="B27" s="22" t="s">
        <v>53</v>
      </c>
      <c r="C27" s="21"/>
      <c r="D27" s="21"/>
      <c r="E27" s="24"/>
      <c r="F27" s="21"/>
      <c r="G27" s="21"/>
      <c r="H27" s="21"/>
      <c r="I27" s="21"/>
      <c r="J27" s="21"/>
      <c r="K27" s="21"/>
      <c r="L27" s="21"/>
      <c r="M27" s="21"/>
    </row>
    <row r="28" spans="1:15" x14ac:dyDescent="0.25">
      <c r="B28" s="15"/>
    </row>
    <row r="29" spans="1:15" x14ac:dyDescent="0.25">
      <c r="B29" s="16" t="s">
        <v>44</v>
      </c>
    </row>
    <row r="30" spans="1:15" x14ac:dyDescent="0.25">
      <c r="B30" s="16"/>
    </row>
    <row r="31" spans="1:15" x14ac:dyDescent="0.25">
      <c r="B31" s="16"/>
    </row>
    <row r="32" spans="1:15" x14ac:dyDescent="0.25">
      <c r="B32" s="16" t="s">
        <v>57</v>
      </c>
    </row>
    <row r="33" spans="2:10" x14ac:dyDescent="0.25">
      <c r="B33" s="16"/>
    </row>
    <row r="34" spans="2:10" x14ac:dyDescent="0.25">
      <c r="B34" s="16"/>
    </row>
    <row r="35" spans="2:10" x14ac:dyDescent="0.25">
      <c r="B35" s="16" t="s">
        <v>54</v>
      </c>
      <c r="J35" t="s">
        <v>55</v>
      </c>
    </row>
    <row r="42" spans="2:10" x14ac:dyDescent="0.25">
      <c r="F42" s="15" t="s">
        <v>56</v>
      </c>
    </row>
    <row r="43" spans="2:10" x14ac:dyDescent="0.25">
      <c r="C43" s="18"/>
    </row>
    <row r="44" spans="2:10" x14ac:dyDescent="0.25">
      <c r="B44" s="19"/>
    </row>
    <row r="45" spans="2:10" x14ac:dyDescent="0.25">
      <c r="B45" s="19"/>
    </row>
  </sheetData>
  <mergeCells count="4">
    <mergeCell ref="H1:M1"/>
    <mergeCell ref="A14:M14"/>
    <mergeCell ref="L15:M15"/>
    <mergeCell ref="B13:M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view="pageBreakPreview" topLeftCell="A28" zoomScaleNormal="100" zoomScaleSheetLayoutView="100" workbookViewId="0">
      <selection activeCell="J8" sqref="J8"/>
    </sheetView>
  </sheetViews>
  <sheetFormatPr defaultRowHeight="15" x14ac:dyDescent="0.25"/>
  <cols>
    <col min="1" max="1" width="8" customWidth="1"/>
    <col min="2" max="2" width="9.85546875" customWidth="1"/>
    <col min="3" max="4" width="18.5703125" customWidth="1"/>
    <col min="5" max="5" width="10.85546875" customWidth="1"/>
    <col min="6" max="6" width="13.42578125" customWidth="1"/>
    <col min="7" max="7" width="13.28515625" customWidth="1"/>
    <col min="8" max="8" width="12.28515625" customWidth="1"/>
    <col min="9" max="10" width="13.7109375" customWidth="1"/>
    <col min="11" max="11" width="12.7109375" customWidth="1"/>
    <col min="12" max="12" width="12.42578125" customWidth="1"/>
    <col min="13" max="13" width="11.7109375" customWidth="1"/>
    <col min="14" max="14" width="8.42578125" customWidth="1"/>
  </cols>
  <sheetData>
    <row r="1" spans="1:15" ht="21.75" customHeight="1" x14ac:dyDescent="0.25">
      <c r="B1" s="7" t="s">
        <v>37</v>
      </c>
      <c r="I1" s="31" t="s">
        <v>38</v>
      </c>
      <c r="J1" s="31"/>
      <c r="K1" s="31"/>
      <c r="L1" s="31"/>
      <c r="M1" s="31"/>
      <c r="N1" s="31"/>
      <c r="O1" s="31"/>
    </row>
    <row r="2" spans="1:15" x14ac:dyDescent="0.25">
      <c r="B2" s="13" t="s">
        <v>42</v>
      </c>
      <c r="I2" s="7" t="s">
        <v>33</v>
      </c>
      <c r="J2" s="7"/>
      <c r="K2" s="17"/>
      <c r="L2" s="17"/>
      <c r="M2" s="17"/>
      <c r="N2" s="17"/>
      <c r="O2" s="17"/>
    </row>
    <row r="3" spans="1:15" x14ac:dyDescent="0.25">
      <c r="B3" s="13" t="s">
        <v>43</v>
      </c>
      <c r="I3" s="7" t="s">
        <v>98</v>
      </c>
      <c r="J3" s="7"/>
      <c r="K3" s="17"/>
      <c r="L3" s="17"/>
      <c r="M3" s="17"/>
      <c r="N3" s="17"/>
      <c r="O3" s="17"/>
    </row>
    <row r="4" spans="1:15" x14ac:dyDescent="0.25">
      <c r="B4" s="13" t="s">
        <v>50</v>
      </c>
      <c r="I4" s="7" t="s">
        <v>99</v>
      </c>
      <c r="J4" s="7"/>
      <c r="K4" s="17"/>
      <c r="L4" s="17"/>
      <c r="M4" s="17"/>
      <c r="N4" s="17"/>
      <c r="O4" s="17"/>
    </row>
    <row r="5" spans="1:15" x14ac:dyDescent="0.25">
      <c r="B5" s="13" t="s">
        <v>51</v>
      </c>
      <c r="I5" s="7" t="s">
        <v>100</v>
      </c>
      <c r="J5" s="7"/>
      <c r="K5" s="17"/>
      <c r="L5" s="17"/>
      <c r="M5" s="17"/>
      <c r="N5" s="17"/>
      <c r="O5" s="17"/>
    </row>
    <row r="6" spans="1:15" x14ac:dyDescent="0.25">
      <c r="B6" s="13" t="s">
        <v>44</v>
      </c>
    </row>
    <row r="7" spans="1:15" x14ac:dyDescent="0.25">
      <c r="B7" s="13" t="s">
        <v>45</v>
      </c>
    </row>
    <row r="8" spans="1:15" x14ac:dyDescent="0.25">
      <c r="B8" s="13" t="s">
        <v>46</v>
      </c>
    </row>
    <row r="9" spans="1:15" x14ac:dyDescent="0.25">
      <c r="B9" s="13" t="s">
        <v>47</v>
      </c>
    </row>
    <row r="10" spans="1:15" ht="17.25" x14ac:dyDescent="0.25">
      <c r="B10" s="13" t="s">
        <v>48</v>
      </c>
    </row>
    <row r="11" spans="1:15" x14ac:dyDescent="0.25">
      <c r="B11" s="14" t="s">
        <v>49</v>
      </c>
    </row>
    <row r="12" spans="1:15" ht="9.75" customHeight="1" x14ac:dyDescent="0.25"/>
    <row r="13" spans="1:15" ht="35.25" customHeight="1" x14ac:dyDescent="0.25">
      <c r="B13" s="34" t="s">
        <v>39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  <row r="14" spans="1:15" x14ac:dyDescent="0.25">
      <c r="A14" s="32" t="s">
        <v>13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</row>
    <row r="15" spans="1:15" ht="105" x14ac:dyDescent="0.25">
      <c r="A15" s="28" t="s">
        <v>0</v>
      </c>
      <c r="B15" s="28" t="s">
        <v>1</v>
      </c>
      <c r="C15" s="28" t="s">
        <v>2</v>
      </c>
      <c r="D15" s="28" t="s">
        <v>3</v>
      </c>
      <c r="E15" s="28" t="s">
        <v>59</v>
      </c>
      <c r="F15" s="28" t="s">
        <v>93</v>
      </c>
      <c r="G15" s="28" t="s">
        <v>94</v>
      </c>
      <c r="H15" s="28" t="s">
        <v>95</v>
      </c>
      <c r="I15" s="28" t="s">
        <v>96</v>
      </c>
      <c r="J15" s="28" t="s">
        <v>60</v>
      </c>
      <c r="K15" s="28" t="s">
        <v>61</v>
      </c>
      <c r="L15" s="28" t="s">
        <v>92</v>
      </c>
      <c r="M15" s="28" t="s">
        <v>62</v>
      </c>
      <c r="N15" s="33" t="s">
        <v>63</v>
      </c>
      <c r="O15" s="33"/>
    </row>
    <row r="16" spans="1:1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 t="s">
        <v>11</v>
      </c>
      <c r="O16" s="3" t="s">
        <v>12</v>
      </c>
    </row>
    <row r="17" spans="1:17" x14ac:dyDescent="0.25">
      <c r="A17" s="25">
        <v>1</v>
      </c>
      <c r="B17" s="25" t="s">
        <v>40</v>
      </c>
      <c r="C17" s="3" t="s">
        <v>15</v>
      </c>
      <c r="D17" s="3"/>
      <c r="E17" s="3"/>
      <c r="F17" s="3"/>
      <c r="G17" s="3"/>
      <c r="H17" s="25">
        <v>28.79</v>
      </c>
      <c r="I17" s="25"/>
      <c r="J17" s="29"/>
      <c r="L17" s="3"/>
      <c r="M17" s="3"/>
      <c r="N17" s="3"/>
      <c r="O17" s="3"/>
    </row>
    <row r="18" spans="1:17" x14ac:dyDescent="0.25">
      <c r="A18" s="25">
        <v>2</v>
      </c>
      <c r="B18" s="25" t="s">
        <v>40</v>
      </c>
      <c r="C18" s="3" t="s">
        <v>14</v>
      </c>
      <c r="D18" s="3" t="s">
        <v>20</v>
      </c>
      <c r="E18" s="25" t="s">
        <v>22</v>
      </c>
      <c r="F18" s="25">
        <f>185.44-I18</f>
        <v>171.5342</v>
      </c>
      <c r="G18" s="25">
        <v>0</v>
      </c>
      <c r="H18" s="25">
        <f>28.79+20.91</f>
        <v>49.7</v>
      </c>
      <c r="I18" s="25">
        <v>13.905799999999999</v>
      </c>
      <c r="J18" s="25">
        <f>I18+H18+G18+F18</f>
        <v>235.14</v>
      </c>
      <c r="K18" s="25">
        <v>39.68</v>
      </c>
      <c r="L18" s="25">
        <f>J18+K18</f>
        <v>274.82</v>
      </c>
      <c r="M18" s="25">
        <v>128.1</v>
      </c>
      <c r="N18" s="25">
        <v>1</v>
      </c>
      <c r="O18" s="25">
        <v>1</v>
      </c>
      <c r="Q18" s="27">
        <v>185.44</v>
      </c>
    </row>
    <row r="19" spans="1:17" x14ac:dyDescent="0.25">
      <c r="A19" s="25">
        <v>3</v>
      </c>
      <c r="B19" s="25" t="s">
        <v>40</v>
      </c>
      <c r="C19" s="3" t="s">
        <v>16</v>
      </c>
      <c r="D19" s="3" t="s">
        <v>20</v>
      </c>
      <c r="E19" s="25" t="s">
        <v>23</v>
      </c>
      <c r="F19" s="27">
        <f t="shared" ref="F19:F21" si="0">185.44-I19</f>
        <v>171.5342</v>
      </c>
      <c r="G19" s="25">
        <v>0</v>
      </c>
      <c r="H19" s="25">
        <f t="shared" ref="H19:H21" si="1">28.79+20.91</f>
        <v>49.7</v>
      </c>
      <c r="I19" s="27">
        <v>13.905799999999999</v>
      </c>
      <c r="J19" s="27">
        <f t="shared" ref="J19:J23" si="2">I19+H19+G19+F19</f>
        <v>235.14</v>
      </c>
      <c r="K19" s="25">
        <v>39.68</v>
      </c>
      <c r="L19" s="27">
        <f t="shared" ref="L19:L23" si="3">J19+K19</f>
        <v>274.82</v>
      </c>
      <c r="M19" s="25">
        <v>128.1</v>
      </c>
      <c r="N19" s="25">
        <v>2</v>
      </c>
      <c r="O19" s="25">
        <v>0</v>
      </c>
      <c r="Q19" s="27">
        <v>185.44</v>
      </c>
    </row>
    <row r="20" spans="1:17" x14ac:dyDescent="0.25">
      <c r="A20" s="25">
        <v>4</v>
      </c>
      <c r="B20" s="25" t="s">
        <v>40</v>
      </c>
      <c r="C20" s="3" t="s">
        <v>17</v>
      </c>
      <c r="D20" s="3" t="s">
        <v>20</v>
      </c>
      <c r="E20" s="25" t="s">
        <v>24</v>
      </c>
      <c r="F20" s="27">
        <f t="shared" si="0"/>
        <v>171.5342</v>
      </c>
      <c r="G20" s="25">
        <v>0</v>
      </c>
      <c r="H20" s="25">
        <f t="shared" si="1"/>
        <v>49.7</v>
      </c>
      <c r="I20" s="27">
        <v>13.905799999999999</v>
      </c>
      <c r="J20" s="27">
        <f t="shared" si="2"/>
        <v>235.14</v>
      </c>
      <c r="K20" s="25">
        <v>39.68</v>
      </c>
      <c r="L20" s="27">
        <f t="shared" si="3"/>
        <v>274.82</v>
      </c>
      <c r="M20" s="25">
        <v>128.1</v>
      </c>
      <c r="N20" s="25">
        <v>2</v>
      </c>
      <c r="O20" s="25">
        <v>0</v>
      </c>
      <c r="Q20" s="27">
        <v>185.44</v>
      </c>
    </row>
    <row r="21" spans="1:17" x14ac:dyDescent="0.25">
      <c r="A21" s="25">
        <v>5</v>
      </c>
      <c r="B21" s="25" t="s">
        <v>40</v>
      </c>
      <c r="C21" s="3" t="s">
        <v>18</v>
      </c>
      <c r="D21" s="3" t="s">
        <v>20</v>
      </c>
      <c r="E21" s="25" t="s">
        <v>25</v>
      </c>
      <c r="F21" s="27">
        <f t="shared" si="0"/>
        <v>171.5342</v>
      </c>
      <c r="G21" s="25">
        <v>0</v>
      </c>
      <c r="H21" s="25">
        <f t="shared" si="1"/>
        <v>49.7</v>
      </c>
      <c r="I21" s="27">
        <v>13.905799999999999</v>
      </c>
      <c r="J21" s="27">
        <f t="shared" si="2"/>
        <v>235.14</v>
      </c>
      <c r="K21" s="25">
        <v>39.68</v>
      </c>
      <c r="L21" s="27">
        <f t="shared" si="3"/>
        <v>274.82</v>
      </c>
      <c r="M21" s="25">
        <v>128.1</v>
      </c>
      <c r="N21" s="25">
        <v>1</v>
      </c>
      <c r="O21" s="25">
        <v>1</v>
      </c>
      <c r="Q21" s="27">
        <v>185.44</v>
      </c>
    </row>
    <row r="22" spans="1:17" x14ac:dyDescent="0.25">
      <c r="A22" s="25">
        <v>6</v>
      </c>
      <c r="B22" s="25" t="s">
        <v>40</v>
      </c>
      <c r="C22" s="3" t="s">
        <v>19</v>
      </c>
      <c r="D22" s="3" t="s">
        <v>20</v>
      </c>
      <c r="E22" s="25" t="s">
        <v>26</v>
      </c>
      <c r="F22" s="27">
        <f>55.14-I22</f>
        <v>46.662199999999999</v>
      </c>
      <c r="G22" s="25">
        <v>0</v>
      </c>
      <c r="H22" s="25">
        <v>28.79</v>
      </c>
      <c r="I22" s="25">
        <v>8.4778000000000002</v>
      </c>
      <c r="J22" s="27">
        <f t="shared" si="2"/>
        <v>83.93</v>
      </c>
      <c r="K22" s="25">
        <v>5.25</v>
      </c>
      <c r="L22" s="27">
        <f t="shared" si="3"/>
        <v>89.18</v>
      </c>
      <c r="M22" s="25">
        <v>41.6</v>
      </c>
      <c r="N22" s="25">
        <v>1</v>
      </c>
      <c r="O22" s="25">
        <v>0</v>
      </c>
      <c r="Q22" s="27">
        <v>55.14</v>
      </c>
    </row>
    <row r="23" spans="1:17" x14ac:dyDescent="0.25">
      <c r="A23" s="25">
        <v>7</v>
      </c>
      <c r="B23" s="25" t="s">
        <v>40</v>
      </c>
      <c r="C23" s="3" t="s">
        <v>19</v>
      </c>
      <c r="D23" s="3" t="s">
        <v>21</v>
      </c>
      <c r="E23" s="25" t="s">
        <v>27</v>
      </c>
      <c r="F23" s="27">
        <f>86.18-I23</f>
        <v>77.251400000000004</v>
      </c>
      <c r="G23" s="25">
        <v>0</v>
      </c>
      <c r="H23" s="25">
        <v>20.91</v>
      </c>
      <c r="I23" s="25">
        <v>8.9285999999999994</v>
      </c>
      <c r="J23" s="27">
        <f t="shared" si="2"/>
        <v>107.09</v>
      </c>
      <c r="K23" s="25">
        <v>31.05</v>
      </c>
      <c r="L23" s="27">
        <f t="shared" si="3"/>
        <v>138.14000000000001</v>
      </c>
      <c r="M23" s="25">
        <v>86.5</v>
      </c>
      <c r="N23" s="25">
        <v>1</v>
      </c>
      <c r="O23" s="25">
        <v>0</v>
      </c>
      <c r="Q23" s="27">
        <v>86.18</v>
      </c>
    </row>
    <row r="24" spans="1:17" x14ac:dyDescent="0.25">
      <c r="A24" s="3"/>
      <c r="B24" s="3"/>
      <c r="C24" s="3"/>
      <c r="D24" s="3"/>
      <c r="E24" s="3"/>
      <c r="F24" s="25">
        <f t="shared" ref="F24:J24" si="4">SUM(F18:F23)</f>
        <v>810.05039999999997</v>
      </c>
      <c r="G24" s="25">
        <f t="shared" si="4"/>
        <v>0</v>
      </c>
      <c r="H24" s="25">
        <f t="shared" si="4"/>
        <v>248.5</v>
      </c>
      <c r="I24" s="27">
        <f t="shared" si="4"/>
        <v>73.029600000000002</v>
      </c>
      <c r="J24" s="27">
        <f t="shared" si="4"/>
        <v>1131.58</v>
      </c>
      <c r="K24" s="25">
        <f t="shared" ref="K24" si="5">SUM(K18:K23)</f>
        <v>195.02</v>
      </c>
      <c r="L24" s="25">
        <f>SUM(L18:L23)</f>
        <v>1326.6000000000001</v>
      </c>
      <c r="M24" s="25">
        <f>SUM(M18:M23)</f>
        <v>640.5</v>
      </c>
      <c r="N24" s="25"/>
      <c r="O24" s="25"/>
    </row>
    <row r="25" spans="1:17" ht="30" x14ac:dyDescent="0.25">
      <c r="A25" s="20"/>
      <c r="B25" s="20"/>
      <c r="C25" s="20"/>
      <c r="D25" s="20"/>
      <c r="E25" s="20"/>
      <c r="F25" s="26"/>
      <c r="G25" s="26"/>
      <c r="H25" s="26"/>
      <c r="I25" s="26"/>
      <c r="J25" s="26"/>
      <c r="K25" s="26"/>
      <c r="L25" s="26"/>
      <c r="M25" s="30" t="s">
        <v>64</v>
      </c>
      <c r="N25" s="26">
        <v>0</v>
      </c>
      <c r="O25" s="26">
        <v>0</v>
      </c>
    </row>
    <row r="26" spans="1:17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 t="s">
        <v>65</v>
      </c>
      <c r="N26" s="26">
        <f>SUM(N18:N25)</f>
        <v>8</v>
      </c>
      <c r="O26" s="26">
        <v>2</v>
      </c>
    </row>
    <row r="27" spans="1:17" x14ac:dyDescent="0.25">
      <c r="A27" s="21"/>
      <c r="B27" s="22" t="s">
        <v>52</v>
      </c>
      <c r="C27" s="23"/>
      <c r="D27" s="23"/>
      <c r="E27" s="21"/>
      <c r="F27" s="24"/>
      <c r="G27" s="21"/>
      <c r="H27" s="21"/>
      <c r="I27" s="21"/>
      <c r="J27" s="21"/>
      <c r="K27" s="21"/>
      <c r="L27" s="21"/>
      <c r="M27" s="21"/>
      <c r="N27" s="21"/>
      <c r="O27" s="21"/>
    </row>
    <row r="28" spans="1:17" x14ac:dyDescent="0.25">
      <c r="A28" s="21"/>
      <c r="B28" s="22" t="s">
        <v>53</v>
      </c>
      <c r="C28" s="21"/>
      <c r="D28" s="21"/>
      <c r="E28" s="21"/>
      <c r="F28" s="24"/>
      <c r="G28" s="21"/>
      <c r="H28" s="21"/>
      <c r="I28" s="21"/>
      <c r="J28" s="21"/>
      <c r="K28" s="21"/>
      <c r="L28" s="21"/>
      <c r="M28" s="21"/>
      <c r="N28" s="21"/>
      <c r="O28" s="21"/>
    </row>
    <row r="29" spans="1:17" x14ac:dyDescent="0.25">
      <c r="B29" s="15"/>
    </row>
    <row r="30" spans="1:17" x14ac:dyDescent="0.25">
      <c r="B30" s="16" t="s">
        <v>44</v>
      </c>
    </row>
    <row r="31" spans="1:17" x14ac:dyDescent="0.25">
      <c r="B31" s="16"/>
    </row>
    <row r="32" spans="1:17" x14ac:dyDescent="0.25">
      <c r="B32" s="16"/>
    </row>
    <row r="33" spans="1:12" x14ac:dyDescent="0.25">
      <c r="B33" s="16" t="s">
        <v>57</v>
      </c>
    </row>
    <row r="34" spans="1:12" x14ac:dyDescent="0.25">
      <c r="B34" s="16"/>
    </row>
    <row r="35" spans="1:12" x14ac:dyDescent="0.25">
      <c r="B35" s="16"/>
    </row>
    <row r="36" spans="1:12" x14ac:dyDescent="0.25">
      <c r="B36" s="16" t="s">
        <v>54</v>
      </c>
      <c r="L36" t="s">
        <v>55</v>
      </c>
    </row>
    <row r="38" spans="1:12" x14ac:dyDescent="0.25">
      <c r="A38" t="s">
        <v>66</v>
      </c>
    </row>
    <row r="39" spans="1:12" x14ac:dyDescent="0.25">
      <c r="B39" t="s">
        <v>67</v>
      </c>
    </row>
    <row r="40" spans="1:12" x14ac:dyDescent="0.25">
      <c r="B40" t="s">
        <v>68</v>
      </c>
    </row>
    <row r="41" spans="1:12" x14ac:dyDescent="0.25">
      <c r="B41" t="s">
        <v>69</v>
      </c>
    </row>
    <row r="42" spans="1:12" x14ac:dyDescent="0.25">
      <c r="B42" t="s">
        <v>70</v>
      </c>
      <c r="G42" s="15" t="s">
        <v>56</v>
      </c>
    </row>
    <row r="43" spans="1:12" x14ac:dyDescent="0.25">
      <c r="B43" t="s">
        <v>71</v>
      </c>
      <c r="C43" s="18"/>
      <c r="D43" s="18"/>
    </row>
    <row r="44" spans="1:12" x14ac:dyDescent="0.25">
      <c r="B44" s="40" t="s">
        <v>72</v>
      </c>
    </row>
    <row r="45" spans="1:12" x14ac:dyDescent="0.25">
      <c r="B45" s="19"/>
    </row>
  </sheetData>
  <mergeCells count="4">
    <mergeCell ref="I1:O1"/>
    <mergeCell ref="B13:O13"/>
    <mergeCell ref="A14:O14"/>
    <mergeCell ref="N15:O15"/>
  </mergeCells>
  <pageMargins left="0.7" right="0.7" top="0.75" bottom="0.75" header="0.3" footer="0.3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topLeftCell="A9" zoomScale="60" zoomScaleNormal="100" workbookViewId="0">
      <selection activeCell="G2" sqref="G2"/>
    </sheetView>
  </sheetViews>
  <sheetFormatPr defaultRowHeight="15" x14ac:dyDescent="0.25"/>
  <cols>
    <col min="1" max="1" width="6.5703125" customWidth="1"/>
    <col min="2" max="2" width="32.140625" customWidth="1"/>
    <col min="3" max="13" width="6.7109375" customWidth="1"/>
    <col min="14" max="14" width="11.140625" customWidth="1"/>
    <col min="15" max="15" width="11.28515625" customWidth="1"/>
    <col min="16" max="16" width="11.42578125" customWidth="1"/>
  </cols>
  <sheetData>
    <row r="1" spans="1:16" x14ac:dyDescent="0.25">
      <c r="B1" s="3" t="s">
        <v>97</v>
      </c>
    </row>
    <row r="2" spans="1:16" ht="30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 t="s">
        <v>79</v>
      </c>
      <c r="O2" s="38" t="s">
        <v>80</v>
      </c>
      <c r="P2" s="38" t="s">
        <v>81</v>
      </c>
    </row>
    <row r="3" spans="1:16" x14ac:dyDescent="0.25">
      <c r="B3" s="3" t="s">
        <v>78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38"/>
      <c r="P3" s="37"/>
    </row>
    <row r="4" spans="1:16" ht="30" x14ac:dyDescent="0.25">
      <c r="A4" s="39" t="s">
        <v>87</v>
      </c>
      <c r="B4" s="38" t="s">
        <v>73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6" ht="30" x14ac:dyDescent="0.25">
      <c r="A5" s="39"/>
      <c r="B5" s="38" t="s">
        <v>74</v>
      </c>
      <c r="C5" s="37">
        <v>9.06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>
        <f t="shared" ref="N5:N7" si="0">SUM(C5:M5)</f>
        <v>9.06</v>
      </c>
      <c r="O5" s="37">
        <v>0.23</v>
      </c>
      <c r="P5" s="37">
        <f>N5*O5</f>
        <v>2.0838000000000001</v>
      </c>
    </row>
    <row r="6" spans="1:16" ht="30" x14ac:dyDescent="0.25">
      <c r="A6" s="39"/>
      <c r="B6" s="38" t="s">
        <v>75</v>
      </c>
      <c r="C6" s="37">
        <v>9.06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>
        <f t="shared" si="0"/>
        <v>9.06</v>
      </c>
      <c r="O6" s="37">
        <v>0.23</v>
      </c>
      <c r="P6" s="37">
        <f t="shared" ref="P6:P8" si="1">N6*O6</f>
        <v>2.0838000000000001</v>
      </c>
    </row>
    <row r="7" spans="1:16" ht="36" customHeight="1" x14ac:dyDescent="0.25">
      <c r="A7" s="39"/>
      <c r="B7" s="38" t="s">
        <v>76</v>
      </c>
      <c r="C7" s="37">
        <v>20.67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>
        <f t="shared" si="0"/>
        <v>20.67</v>
      </c>
      <c r="O7" s="37">
        <v>0.23</v>
      </c>
      <c r="P7" s="37">
        <f t="shared" si="1"/>
        <v>4.7541000000000002</v>
      </c>
    </row>
    <row r="8" spans="1:16" ht="37.5" customHeight="1" x14ac:dyDescent="0.25">
      <c r="A8" s="39"/>
      <c r="B8" s="38" t="s">
        <v>77</v>
      </c>
      <c r="C8" s="37">
        <v>7.95</v>
      </c>
      <c r="D8" s="37">
        <v>0.11</v>
      </c>
      <c r="E8" s="37">
        <v>1.41</v>
      </c>
      <c r="F8" s="37">
        <v>0.11</v>
      </c>
      <c r="G8" s="37">
        <v>1.52</v>
      </c>
      <c r="H8" s="37">
        <v>0.23</v>
      </c>
      <c r="I8" s="37">
        <v>7.08</v>
      </c>
      <c r="J8" s="37">
        <v>0.11</v>
      </c>
      <c r="K8" s="37">
        <v>1.52</v>
      </c>
      <c r="L8" s="37">
        <v>0.11</v>
      </c>
      <c r="M8" s="37">
        <v>1.52</v>
      </c>
      <c r="N8" s="37">
        <f>SUM(C8:M8)</f>
        <v>21.669999999999998</v>
      </c>
      <c r="O8" s="37">
        <v>0.23</v>
      </c>
      <c r="P8" s="37">
        <f t="shared" si="1"/>
        <v>4.9840999999999998</v>
      </c>
    </row>
    <row r="9" spans="1:16" ht="34.5" customHeight="1" x14ac:dyDescent="0.25">
      <c r="A9" s="39"/>
      <c r="B9" s="2" t="s">
        <v>82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">
        <f>SUM(P5:P8)</f>
        <v>13.905800000000001</v>
      </c>
    </row>
    <row r="10" spans="1:16" x14ac:dyDescent="0.25"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1:16" x14ac:dyDescent="0.25">
      <c r="A11" s="39" t="s">
        <v>86</v>
      </c>
      <c r="B11" s="2" t="s">
        <v>83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16" ht="30" x14ac:dyDescent="0.25">
      <c r="A12" s="39"/>
      <c r="B12" s="38" t="s">
        <v>74</v>
      </c>
      <c r="C12" s="37">
        <v>9.06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>
        <f>SUM(C12:M12)</f>
        <v>9.06</v>
      </c>
      <c r="O12" s="37">
        <v>0.23</v>
      </c>
      <c r="P12" s="37">
        <f t="shared" ref="P12" si="2">N12*O12</f>
        <v>2.0838000000000001</v>
      </c>
    </row>
    <row r="13" spans="1:16" ht="30" x14ac:dyDescent="0.25">
      <c r="A13" s="39"/>
      <c r="B13" s="38" t="s">
        <v>75</v>
      </c>
      <c r="C13" s="37">
        <v>9.06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>
        <f>SUM(C13:M13)</f>
        <v>9.06</v>
      </c>
      <c r="O13" s="37">
        <v>0.23</v>
      </c>
      <c r="P13" s="37">
        <f t="shared" ref="P13:P15" si="3">N13*O13</f>
        <v>2.0838000000000001</v>
      </c>
    </row>
    <row r="14" spans="1:16" ht="30" x14ac:dyDescent="0.25">
      <c r="A14" s="39"/>
      <c r="B14" s="38" t="s">
        <v>76</v>
      </c>
      <c r="C14" s="37">
        <v>3</v>
      </c>
      <c r="D14" s="37">
        <v>0.23</v>
      </c>
      <c r="E14" s="37">
        <v>6.13</v>
      </c>
      <c r="F14" s="37"/>
      <c r="G14" s="37"/>
      <c r="H14" s="37"/>
      <c r="I14" s="37"/>
      <c r="J14" s="37"/>
      <c r="K14" s="37"/>
      <c r="L14" s="37"/>
      <c r="M14" s="37"/>
      <c r="N14" s="37">
        <f t="shared" ref="N14:N15" si="4">SUM(C14:M14)</f>
        <v>9.36</v>
      </c>
      <c r="O14" s="37">
        <v>0.23</v>
      </c>
      <c r="P14" s="37">
        <f t="shared" si="3"/>
        <v>2.1528</v>
      </c>
    </row>
    <row r="15" spans="1:16" ht="30" x14ac:dyDescent="0.25">
      <c r="A15" s="39"/>
      <c r="B15" s="38" t="s">
        <v>77</v>
      </c>
      <c r="C15" s="37">
        <v>2</v>
      </c>
      <c r="D15" s="37">
        <v>0.23</v>
      </c>
      <c r="E15" s="37">
        <v>4</v>
      </c>
      <c r="F15" s="37">
        <v>0.11</v>
      </c>
      <c r="G15" s="37">
        <v>1.41</v>
      </c>
      <c r="H15" s="37">
        <v>0.11</v>
      </c>
      <c r="I15" s="37">
        <v>1.52</v>
      </c>
      <c r="J15" s="37"/>
      <c r="K15" s="37"/>
      <c r="L15" s="37"/>
      <c r="M15" s="37"/>
      <c r="N15" s="37">
        <f t="shared" si="4"/>
        <v>9.3800000000000008</v>
      </c>
      <c r="O15" s="37">
        <v>0.23</v>
      </c>
      <c r="P15" s="37">
        <f t="shared" si="3"/>
        <v>2.1574000000000004</v>
      </c>
    </row>
    <row r="16" spans="1:16" ht="30" x14ac:dyDescent="0.25">
      <c r="A16" s="39"/>
      <c r="B16" s="2" t="s">
        <v>84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">
        <f>SUM(P12:P15)</f>
        <v>8.4778000000000002</v>
      </c>
    </row>
    <row r="17" spans="1:16" x14ac:dyDescent="0.25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x14ac:dyDescent="0.25">
      <c r="A18" s="36" t="s">
        <v>85</v>
      </c>
      <c r="B18" s="2" t="s">
        <v>88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30" x14ac:dyDescent="0.25">
      <c r="B19" s="38" t="s">
        <v>74</v>
      </c>
      <c r="C19" s="37">
        <v>9.06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>
        <f>SUM(C19:M19)</f>
        <v>9.06</v>
      </c>
      <c r="O19" s="37">
        <v>0.23</v>
      </c>
      <c r="P19" s="37">
        <f t="shared" ref="P19:P22" si="5">N19*O19</f>
        <v>2.0838000000000001</v>
      </c>
    </row>
    <row r="20" spans="1:16" ht="30" x14ac:dyDescent="0.25">
      <c r="B20" s="38" t="s">
        <v>75</v>
      </c>
      <c r="C20" s="37">
        <v>9.06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>
        <f>SUM(C20:M20)</f>
        <v>9.06</v>
      </c>
      <c r="O20" s="37">
        <v>0.23</v>
      </c>
      <c r="P20" s="37">
        <f t="shared" si="5"/>
        <v>2.0838000000000001</v>
      </c>
    </row>
    <row r="21" spans="1:16" ht="30" x14ac:dyDescent="0.25">
      <c r="B21" s="38" t="s">
        <v>89</v>
      </c>
      <c r="C21" s="37">
        <v>4.07</v>
      </c>
      <c r="D21" s="37">
        <v>0.11</v>
      </c>
      <c r="E21" s="37">
        <v>2.7</v>
      </c>
      <c r="F21" s="37">
        <v>0.11</v>
      </c>
      <c r="G21" s="37">
        <v>3.36</v>
      </c>
      <c r="H21" s="37"/>
      <c r="I21" s="37"/>
      <c r="J21" s="37"/>
      <c r="K21" s="37"/>
      <c r="L21" s="37"/>
      <c r="M21" s="37"/>
      <c r="N21" s="37">
        <f t="shared" ref="N21:N22" si="6">SUM(C21:M21)</f>
        <v>10.350000000000001</v>
      </c>
      <c r="O21" s="37">
        <v>0.23</v>
      </c>
      <c r="P21" s="37">
        <f t="shared" si="5"/>
        <v>2.3805000000000005</v>
      </c>
    </row>
    <row r="22" spans="1:16" ht="30" x14ac:dyDescent="0.25">
      <c r="B22" s="38" t="s">
        <v>90</v>
      </c>
      <c r="C22" s="37">
        <v>3.92</v>
      </c>
      <c r="D22" s="37">
        <v>0.11</v>
      </c>
      <c r="E22" s="37">
        <v>1.25</v>
      </c>
      <c r="F22" s="37">
        <v>0.11</v>
      </c>
      <c r="G22" s="37">
        <v>1.25</v>
      </c>
      <c r="H22" s="37">
        <v>0.11</v>
      </c>
      <c r="I22" s="37">
        <v>3.6</v>
      </c>
      <c r="J22" s="37"/>
      <c r="K22" s="37"/>
      <c r="L22" s="37"/>
      <c r="M22" s="37"/>
      <c r="N22" s="37">
        <f t="shared" si="6"/>
        <v>10.350000000000001</v>
      </c>
      <c r="O22" s="37">
        <v>0.23</v>
      </c>
      <c r="P22" s="37">
        <f t="shared" si="5"/>
        <v>2.3805000000000005</v>
      </c>
    </row>
    <row r="23" spans="1:16" ht="30" x14ac:dyDescent="0.25">
      <c r="B23" s="2" t="s">
        <v>91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">
        <f>SUM(P19:P22)</f>
        <v>8.9286000000000012</v>
      </c>
    </row>
  </sheetData>
  <mergeCells count="2">
    <mergeCell ref="A4:A9"/>
    <mergeCell ref="A11:A16"/>
  </mergeCells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view="pageBreakPreview" zoomScale="60" zoomScaleNormal="100" workbookViewId="0">
      <selection activeCell="M13" sqref="M13"/>
    </sheetView>
  </sheetViews>
  <sheetFormatPr defaultRowHeight="15" x14ac:dyDescent="0.25"/>
  <cols>
    <col min="1" max="1" width="8" customWidth="1"/>
    <col min="2" max="2" width="9.85546875" customWidth="1"/>
    <col min="3" max="3" width="18.5703125" customWidth="1"/>
    <col min="4" max="4" width="10.85546875" customWidth="1"/>
    <col min="5" max="5" width="13.42578125" customWidth="1"/>
    <col min="6" max="6" width="13.28515625" customWidth="1"/>
    <col min="7" max="7" width="12.28515625" customWidth="1"/>
    <col min="8" max="8" width="13.7109375" customWidth="1"/>
    <col min="9" max="9" width="12.7109375" customWidth="1"/>
    <col min="10" max="10" width="12.42578125" customWidth="1"/>
    <col min="11" max="11" width="11.7109375" customWidth="1"/>
    <col min="12" max="12" width="8.42578125" customWidth="1"/>
  </cols>
  <sheetData>
    <row r="1" spans="1:13" ht="28.5" customHeight="1" x14ac:dyDescent="0.25">
      <c r="B1" s="35" t="s">
        <v>37</v>
      </c>
      <c r="C1" s="35"/>
      <c r="D1" s="35"/>
      <c r="E1" s="35"/>
      <c r="F1" s="35"/>
      <c r="H1" s="35" t="s">
        <v>38</v>
      </c>
      <c r="I1" s="35"/>
      <c r="J1" s="35"/>
      <c r="K1" s="35"/>
      <c r="L1" s="35"/>
      <c r="M1" s="35"/>
    </row>
    <row r="2" spans="1:13" x14ac:dyDescent="0.25">
      <c r="B2" s="8" t="s">
        <v>28</v>
      </c>
      <c r="C2" s="5"/>
      <c r="D2" s="5"/>
      <c r="E2" s="5"/>
      <c r="F2" s="5"/>
      <c r="H2" s="6" t="s">
        <v>33</v>
      </c>
      <c r="I2" s="5"/>
      <c r="J2" s="5"/>
      <c r="K2" s="5"/>
      <c r="L2" s="5"/>
      <c r="M2" s="5"/>
    </row>
    <row r="3" spans="1:13" x14ac:dyDescent="0.25">
      <c r="B3" s="8" t="s">
        <v>29</v>
      </c>
      <c r="C3" s="5"/>
      <c r="D3" s="5"/>
      <c r="E3" s="5"/>
      <c r="F3" s="5"/>
      <c r="H3" s="6" t="s">
        <v>34</v>
      </c>
      <c r="I3" s="5"/>
      <c r="J3" s="5"/>
      <c r="K3" s="5"/>
      <c r="L3" s="5"/>
      <c r="M3" s="5"/>
    </row>
    <row r="4" spans="1:13" x14ac:dyDescent="0.25">
      <c r="B4" s="9" t="s">
        <v>31</v>
      </c>
      <c r="C4" s="5"/>
      <c r="D4" s="5"/>
      <c r="E4" s="5"/>
      <c r="F4" s="5"/>
      <c r="H4" s="6" t="s">
        <v>35</v>
      </c>
      <c r="I4" s="5"/>
      <c r="J4" s="5"/>
      <c r="K4" s="5"/>
      <c r="L4" s="5"/>
      <c r="M4" s="5"/>
    </row>
    <row r="5" spans="1:13" x14ac:dyDescent="0.25">
      <c r="B5" t="s">
        <v>30</v>
      </c>
      <c r="C5" s="5"/>
      <c r="D5" s="5"/>
      <c r="E5" s="5"/>
      <c r="F5" s="5"/>
      <c r="H5" s="6" t="s">
        <v>36</v>
      </c>
      <c r="I5" s="5"/>
      <c r="J5" s="5"/>
      <c r="K5" s="5"/>
      <c r="L5" s="5"/>
      <c r="M5" s="5"/>
    </row>
    <row r="6" spans="1:13" x14ac:dyDescent="0.25">
      <c r="B6" t="s">
        <v>32</v>
      </c>
    </row>
    <row r="8" spans="1:13" ht="48.75" customHeight="1" x14ac:dyDescent="0.25">
      <c r="B8" s="34" t="s">
        <v>39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x14ac:dyDescent="0.25">
      <c r="A9" s="32" t="s">
        <v>13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 ht="75" x14ac:dyDescent="0.25">
      <c r="A10" s="2" t="s">
        <v>0</v>
      </c>
      <c r="B10" s="2" t="s">
        <v>1</v>
      </c>
      <c r="C10" s="2" t="s">
        <v>2</v>
      </c>
      <c r="D10" s="2" t="s">
        <v>41</v>
      </c>
      <c r="E10" s="2" t="s">
        <v>3</v>
      </c>
      <c r="F10" s="2" t="s">
        <v>4</v>
      </c>
      <c r="G10" s="2" t="s">
        <v>5</v>
      </c>
      <c r="H10" s="2" t="s">
        <v>6</v>
      </c>
      <c r="I10" s="2" t="s">
        <v>8</v>
      </c>
      <c r="J10" s="2" t="s">
        <v>9</v>
      </c>
      <c r="K10" s="2" t="s">
        <v>7</v>
      </c>
      <c r="L10" s="33" t="s">
        <v>10</v>
      </c>
      <c r="M10" s="3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 t="s">
        <v>11</v>
      </c>
      <c r="M11" s="3" t="s">
        <v>12</v>
      </c>
    </row>
    <row r="12" spans="1:13" x14ac:dyDescent="0.25">
      <c r="A12" s="1">
        <v>1</v>
      </c>
      <c r="B12" s="1" t="s">
        <v>40</v>
      </c>
      <c r="C12" s="3" t="s">
        <v>15</v>
      </c>
      <c r="D12" s="3"/>
      <c r="E12" s="3"/>
      <c r="F12" s="3"/>
      <c r="G12" s="3"/>
      <c r="H12" s="10">
        <f>28.79*10.763</f>
        <v>309.86676999999997</v>
      </c>
      <c r="I12" s="11"/>
      <c r="J12" s="10"/>
      <c r="K12" s="3"/>
      <c r="L12" s="3"/>
      <c r="M12" s="3"/>
    </row>
    <row r="13" spans="1:13" x14ac:dyDescent="0.25">
      <c r="A13" s="1">
        <v>2</v>
      </c>
      <c r="B13" s="1" t="s">
        <v>40</v>
      </c>
      <c r="C13" s="3" t="s">
        <v>14</v>
      </c>
      <c r="D13" s="1" t="s">
        <v>22</v>
      </c>
      <c r="E13" s="3" t="s">
        <v>20</v>
      </c>
      <c r="F13" s="12">
        <f>185.44*10.763</f>
        <v>1995.8907199999999</v>
      </c>
      <c r="G13" s="1">
        <v>0</v>
      </c>
      <c r="H13" s="12">
        <f>(28.79+20.91)*10.763</f>
        <v>534.92110000000002</v>
      </c>
      <c r="I13" s="12">
        <f>39.68*10.763</f>
        <v>427.07583999999997</v>
      </c>
      <c r="J13" s="12">
        <f>SUM(F13:I13)</f>
        <v>2957.8876599999999</v>
      </c>
      <c r="K13" s="12">
        <f>128.1*10.763</f>
        <v>1378.7402999999999</v>
      </c>
      <c r="L13" s="1">
        <v>1</v>
      </c>
      <c r="M13" s="1">
        <v>1</v>
      </c>
    </row>
    <row r="14" spans="1:13" x14ac:dyDescent="0.25">
      <c r="A14" s="1">
        <v>3</v>
      </c>
      <c r="B14" s="1" t="s">
        <v>40</v>
      </c>
      <c r="C14" s="3" t="s">
        <v>16</v>
      </c>
      <c r="D14" s="1" t="s">
        <v>23</v>
      </c>
      <c r="E14" s="3" t="s">
        <v>20</v>
      </c>
      <c r="F14" s="12">
        <f>185.44*10.763</f>
        <v>1995.8907199999999</v>
      </c>
      <c r="G14" s="1">
        <v>0</v>
      </c>
      <c r="H14" s="12">
        <f t="shared" ref="H14:H16" si="0">(28.79+20.91)*10.763</f>
        <v>534.92110000000002</v>
      </c>
      <c r="I14" s="12">
        <f t="shared" ref="I14:I16" si="1">39.68*10.763</f>
        <v>427.07583999999997</v>
      </c>
      <c r="J14" s="12">
        <f t="shared" ref="J14:J16" si="2">SUM(F14:I14)</f>
        <v>2957.8876599999999</v>
      </c>
      <c r="K14" s="12">
        <f t="shared" ref="K14:K16" si="3">128.1*10.763</f>
        <v>1378.7402999999999</v>
      </c>
      <c r="L14" s="1">
        <v>1</v>
      </c>
      <c r="M14" s="1">
        <v>1</v>
      </c>
    </row>
    <row r="15" spans="1:13" x14ac:dyDescent="0.25">
      <c r="A15" s="1">
        <v>4</v>
      </c>
      <c r="B15" s="1" t="s">
        <v>40</v>
      </c>
      <c r="C15" s="3" t="s">
        <v>17</v>
      </c>
      <c r="D15" s="1" t="s">
        <v>24</v>
      </c>
      <c r="E15" s="3" t="s">
        <v>20</v>
      </c>
      <c r="F15" s="12">
        <f t="shared" ref="F15:F16" si="4">185.44*10.763</f>
        <v>1995.8907199999999</v>
      </c>
      <c r="G15" s="1">
        <v>0</v>
      </c>
      <c r="H15" s="12">
        <f t="shared" si="0"/>
        <v>534.92110000000002</v>
      </c>
      <c r="I15" s="12">
        <f t="shared" si="1"/>
        <v>427.07583999999997</v>
      </c>
      <c r="J15" s="12">
        <f t="shared" si="2"/>
        <v>2957.8876599999999</v>
      </c>
      <c r="K15" s="12">
        <f t="shared" si="3"/>
        <v>1378.7402999999999</v>
      </c>
      <c r="L15" s="1">
        <v>1</v>
      </c>
      <c r="M15" s="1">
        <v>1</v>
      </c>
    </row>
    <row r="16" spans="1:13" x14ac:dyDescent="0.25">
      <c r="A16" s="1">
        <v>5</v>
      </c>
      <c r="B16" s="1" t="s">
        <v>40</v>
      </c>
      <c r="C16" s="3" t="s">
        <v>18</v>
      </c>
      <c r="D16" s="1" t="s">
        <v>25</v>
      </c>
      <c r="E16" s="3" t="s">
        <v>20</v>
      </c>
      <c r="F16" s="12">
        <f t="shared" si="4"/>
        <v>1995.8907199999999</v>
      </c>
      <c r="G16" s="1">
        <v>0</v>
      </c>
      <c r="H16" s="12">
        <f t="shared" si="0"/>
        <v>534.92110000000002</v>
      </c>
      <c r="I16" s="12">
        <f t="shared" si="1"/>
        <v>427.07583999999997</v>
      </c>
      <c r="J16" s="12">
        <f t="shared" si="2"/>
        <v>2957.8876599999999</v>
      </c>
      <c r="K16" s="12">
        <f t="shared" si="3"/>
        <v>1378.7402999999999</v>
      </c>
      <c r="L16" s="1">
        <v>1</v>
      </c>
      <c r="M16" s="1">
        <v>1</v>
      </c>
    </row>
    <row r="17" spans="1:13" x14ac:dyDescent="0.25">
      <c r="A17" s="1">
        <v>6</v>
      </c>
      <c r="B17" s="1" t="s">
        <v>40</v>
      </c>
      <c r="C17" s="3" t="s">
        <v>19</v>
      </c>
      <c r="D17" s="1" t="s">
        <v>26</v>
      </c>
      <c r="E17" s="3" t="s">
        <v>20</v>
      </c>
      <c r="F17" s="12">
        <f>55.14*10.763</f>
        <v>593.47181999999998</v>
      </c>
      <c r="G17" s="1">
        <v>0</v>
      </c>
      <c r="H17" s="12">
        <f>28.79*10.763</f>
        <v>309.86676999999997</v>
      </c>
      <c r="I17" s="12">
        <f>5.25*10.763</f>
        <v>56.505749999999999</v>
      </c>
      <c r="J17" s="12">
        <f>SUM(F17:I17)</f>
        <v>959.84433999999999</v>
      </c>
      <c r="K17" s="12">
        <f>41.6*10.763</f>
        <v>447.74080000000004</v>
      </c>
      <c r="L17" s="1">
        <v>1</v>
      </c>
      <c r="M17" s="1"/>
    </row>
    <row r="18" spans="1:13" x14ac:dyDescent="0.25">
      <c r="A18" s="1">
        <v>7</v>
      </c>
      <c r="B18" s="1" t="s">
        <v>40</v>
      </c>
      <c r="C18" s="3" t="s">
        <v>19</v>
      </c>
      <c r="D18" s="1" t="s">
        <v>27</v>
      </c>
      <c r="E18" s="3" t="s">
        <v>21</v>
      </c>
      <c r="F18" s="12">
        <f>86.18*10.763</f>
        <v>927.55534000000011</v>
      </c>
      <c r="G18" s="1">
        <v>0</v>
      </c>
      <c r="H18" s="12">
        <f>20.91*10.763</f>
        <v>225.05432999999999</v>
      </c>
      <c r="I18" s="12">
        <f>31.05*10.763</f>
        <v>334.19114999999999</v>
      </c>
      <c r="J18" s="12">
        <f>SUM(F18:I18)</f>
        <v>1486.8008199999999</v>
      </c>
      <c r="K18" s="12">
        <f>86.5*10.763</f>
        <v>930.99950000000001</v>
      </c>
      <c r="L18" s="1">
        <v>1</v>
      </c>
      <c r="M18" s="1"/>
    </row>
    <row r="19" spans="1:13" x14ac:dyDescent="0.25">
      <c r="A19" s="3"/>
      <c r="B19" s="3"/>
      <c r="C19" s="3"/>
      <c r="D19" s="3"/>
      <c r="E19" s="3"/>
      <c r="F19" s="12">
        <f t="shared" ref="F19:I19" si="5">SUM(F13:F18)</f>
        <v>9504.590040000001</v>
      </c>
      <c r="G19" s="1">
        <f t="shared" si="5"/>
        <v>0</v>
      </c>
      <c r="H19" s="12">
        <f t="shared" si="5"/>
        <v>2674.6055000000001</v>
      </c>
      <c r="I19" s="12">
        <f t="shared" si="5"/>
        <v>2099.0002599999998</v>
      </c>
      <c r="J19" s="12">
        <f>SUM(J13:J18)</f>
        <v>14278.1958</v>
      </c>
      <c r="K19" s="12">
        <f>SUM(K13:K18)</f>
        <v>6893.7014999999992</v>
      </c>
      <c r="L19" s="1"/>
      <c r="M19" s="1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</sheetData>
  <mergeCells count="5">
    <mergeCell ref="B1:F1"/>
    <mergeCell ref="H1:M1"/>
    <mergeCell ref="B8:M8"/>
    <mergeCell ref="A9:M9"/>
    <mergeCell ref="L10:M10"/>
  </mergeCells>
  <pageMargins left="0.7" right="0.7" top="0.75" bottom="0.75" header="0.3" footer="0.3"/>
  <pageSetup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04DA08D63C424CAA7DF02822442B65" ma:contentTypeVersion="16" ma:contentTypeDescription="Create a new document." ma:contentTypeScope="" ma:versionID="18d88dd723e2556f6078e756550cca9a">
  <xsd:schema xmlns:xsd="http://www.w3.org/2001/XMLSchema" xmlns:xs="http://www.w3.org/2001/XMLSchema" xmlns:p="http://schemas.microsoft.com/office/2006/metadata/properties" xmlns:ns3="08fcdeeb-3df3-4613-aa95-3da752a44352" xmlns:ns4="4076da07-05e9-4404-9875-38d56ddd76c5" targetNamespace="http://schemas.microsoft.com/office/2006/metadata/properties" ma:root="true" ma:fieldsID="73c2c07888d049ac9f96ea0b2899abd3" ns3:_="" ns4:_="">
    <xsd:import namespace="08fcdeeb-3df3-4613-aa95-3da752a44352"/>
    <xsd:import namespace="4076da07-05e9-4404-9875-38d56ddd76c5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BillingMetadata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cdeeb-3df3-4613-aa95-3da752a44352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6da07-05e9-4404-9875-38d56ddd76c5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8fcdeeb-3df3-4613-aa95-3da752a44352" xsi:nil="true"/>
  </documentManagement>
</p:properties>
</file>

<file path=customXml/itemProps1.xml><?xml version="1.0" encoding="utf-8"?>
<ds:datastoreItem xmlns:ds="http://schemas.openxmlformats.org/officeDocument/2006/customXml" ds:itemID="{59F797D7-6941-453F-8176-6EAC55A76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cdeeb-3df3-4613-aa95-3da752a44352"/>
    <ds:schemaRef ds:uri="4076da07-05e9-4404-9875-38d56ddd76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F4ED58-BCA0-4B49-AA28-26CD8EF17C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AD9B86-4620-48DA-9DE9-868C975E3130}">
  <ds:schemaRefs>
    <ds:schemaRef ds:uri="4076da07-05e9-4404-9875-38d56ddd76c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08fcdeeb-3df3-4613-aa95-3da752a44352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 Sqmt</vt:lpstr>
      <vt:lpstr>CARPET AREA AS PER NEW FORMAT</vt:lpstr>
      <vt:lpstr>Wall Thickness</vt:lpstr>
      <vt:lpstr>in Sqft</vt:lpstr>
      <vt:lpstr>'CARPET AREA AS PER NEW FORMAT'!Print_Area</vt:lpstr>
      <vt:lpstr>'in Sqft'!Print_Area</vt:lpstr>
      <vt:lpstr>'in Sqmt'!Print_Area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Rajagopal</dc:creator>
  <cp:lastModifiedBy>Rajagopal</cp:lastModifiedBy>
  <cp:lastPrinted>2026-06-09T10:15:12Z</cp:lastPrinted>
  <dcterms:created xsi:type="dcterms:W3CDTF">2025-09-10T06:13:42Z</dcterms:created>
  <dcterms:modified xsi:type="dcterms:W3CDTF">2026-06-09T10:20:48Z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0x0101003704DA08D63C424CAA7DF02822442B65</vt:lpwstr>
  </property>
</Properties>
</file>