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F:\Splace\2025\Charan\Kaaviya Properties\Ashok Nagar\Query\29112025\"/>
    </mc:Choice>
  </mc:AlternateContent>
  <xr:revisionPtr revIDLastSave="0" documentId="13_ncr:1_{28F2DF17-B93B-405F-A726-904A1EEB8E3E}" xr6:coauthVersionLast="47" xr6:coauthVersionMax="47" xr10:uidLastSave="{00000000-0000-0000-0000-000000000000}"/>
  <bookViews>
    <workbookView xWindow="-120" yWindow="-120" windowWidth="29040" windowHeight="15840" xr2:uid="{00000000-000D-0000-FFFF-FFFF00000000}"/>
  </bookViews>
  <sheets>
    <sheet name="RERA Area" sheetId="1" r:id="rId1"/>
    <sheet name="Flat Saleable Area" sheetId="2" state="hidden" r:id="rId2"/>
    <sheet name="Common Area Breakup Details" sheetId="3" state="hidden" r:id="rId3"/>
  </sheets>
  <definedNames>
    <definedName name="_xlnm.Print_Area" localSheetId="2">'Common Area Breakup Details'!$A$1:$G$40</definedName>
    <definedName name="_xlnm.Print_Area" localSheetId="1">'Flat Saleable Area'!$A$2:$U$18</definedName>
    <definedName name="_xlnm.Print_Area" localSheetId="0">'RERA Area'!$A$1:$V$18</definedName>
  </definedNames>
  <calcPr calcId="181029"/>
</workbook>
</file>

<file path=xl/calcChain.xml><?xml version="1.0" encoding="utf-8"?>
<calcChain xmlns="http://schemas.openxmlformats.org/spreadsheetml/2006/main">
  <c r="Q15" i="1" l="1"/>
  <c r="Q13" i="1"/>
  <c r="Q12" i="1"/>
  <c r="Q10" i="1"/>
  <c r="Q9" i="1"/>
  <c r="Q7" i="1"/>
  <c r="Q5" i="1"/>
  <c r="J15" i="1"/>
  <c r="J13" i="1"/>
  <c r="J12" i="1"/>
  <c r="J10" i="1"/>
  <c r="J9" i="1"/>
  <c r="J7" i="1"/>
  <c r="J5" i="1"/>
  <c r="O5" i="1" s="1"/>
  <c r="R25" i="2"/>
  <c r="U18" i="1"/>
  <c r="V18" i="1"/>
  <c r="T18" i="1"/>
  <c r="E26" i="2"/>
  <c r="N16" i="1"/>
  <c r="N15" i="1"/>
  <c r="N13" i="1"/>
  <c r="N12" i="1"/>
  <c r="N10" i="1"/>
  <c r="N9" i="1"/>
  <c r="N7" i="1"/>
  <c r="N5" i="1"/>
  <c r="M16" i="1"/>
  <c r="M15" i="1"/>
  <c r="M13" i="1"/>
  <c r="M12" i="1"/>
  <c r="M10" i="1"/>
  <c r="M9" i="1"/>
  <c r="M7" i="1"/>
  <c r="M5" i="1"/>
  <c r="L16" i="1"/>
  <c r="L15" i="1"/>
  <c r="L13" i="1"/>
  <c r="L12" i="1"/>
  <c r="L10" i="1"/>
  <c r="L9" i="1"/>
  <c r="L7" i="1"/>
  <c r="L5" i="1"/>
  <c r="K15" i="1"/>
  <c r="K13" i="1"/>
  <c r="K12" i="1"/>
  <c r="K10" i="1"/>
  <c r="K9" i="1"/>
  <c r="K7" i="1"/>
  <c r="K5" i="1"/>
  <c r="K16" i="1" s="1"/>
  <c r="O28" i="2"/>
  <c r="N17" i="2"/>
  <c r="N15" i="2"/>
  <c r="N13" i="2"/>
  <c r="N12" i="2"/>
  <c r="N10" i="2"/>
  <c r="N9" i="2"/>
  <c r="N7" i="2"/>
  <c r="N5" i="2"/>
  <c r="M33" i="3"/>
  <c r="E24" i="2"/>
  <c r="E40" i="3"/>
  <c r="D40" i="3"/>
  <c r="D39" i="3"/>
  <c r="D17" i="3"/>
  <c r="E37" i="3"/>
  <c r="E35" i="3"/>
  <c r="E33" i="3"/>
  <c r="L5" i="2"/>
  <c r="I5" i="2"/>
  <c r="D29" i="3"/>
  <c r="E8" i="2"/>
  <c r="D17" i="2"/>
  <c r="E38" i="3" l="1"/>
  <c r="S17" i="2"/>
  <c r="R17" i="2" l="1"/>
  <c r="E21" i="3" l="1"/>
  <c r="E12" i="3"/>
  <c r="E10" i="3"/>
  <c r="E8" i="3"/>
  <c r="E6" i="3"/>
  <c r="E28" i="3"/>
  <c r="E27" i="3"/>
  <c r="E26" i="3"/>
  <c r="E25" i="3"/>
  <c r="E16" i="3"/>
  <c r="E4" i="3"/>
  <c r="I7" i="1"/>
  <c r="I9" i="1"/>
  <c r="I10" i="1"/>
  <c r="I12" i="1"/>
  <c r="I13" i="1"/>
  <c r="I15" i="1"/>
  <c r="I5" i="1"/>
  <c r="H7" i="1"/>
  <c r="H9" i="1"/>
  <c r="H10" i="1"/>
  <c r="H12" i="1"/>
  <c r="H13" i="1"/>
  <c r="H15" i="1"/>
  <c r="H5" i="1"/>
  <c r="G7" i="1"/>
  <c r="G9" i="1"/>
  <c r="G10" i="1"/>
  <c r="G12" i="1"/>
  <c r="G13" i="1"/>
  <c r="G15" i="1"/>
  <c r="G5" i="1"/>
  <c r="K16" i="2"/>
  <c r="L15" i="2"/>
  <c r="M15" i="2" s="1"/>
  <c r="K15" i="2"/>
  <c r="I15" i="2"/>
  <c r="G15" i="2"/>
  <c r="E15" i="2"/>
  <c r="L13" i="2"/>
  <c r="M13" i="2" s="1"/>
  <c r="K13" i="2"/>
  <c r="I13" i="2"/>
  <c r="G13" i="2"/>
  <c r="E13" i="2"/>
  <c r="L12" i="2"/>
  <c r="M12" i="2" s="1"/>
  <c r="K12" i="2"/>
  <c r="I12" i="2"/>
  <c r="G12" i="2"/>
  <c r="E12" i="2"/>
  <c r="L10" i="2"/>
  <c r="M10" i="2" s="1"/>
  <c r="K10" i="2"/>
  <c r="I10" i="2"/>
  <c r="G10" i="2"/>
  <c r="E10" i="2"/>
  <c r="L9" i="2"/>
  <c r="M9" i="2" s="1"/>
  <c r="K9" i="2"/>
  <c r="I9" i="2"/>
  <c r="G9" i="2"/>
  <c r="E9" i="2"/>
  <c r="L7" i="2"/>
  <c r="M7" i="2" s="1"/>
  <c r="K7" i="2"/>
  <c r="I7" i="2"/>
  <c r="G7" i="2"/>
  <c r="E7" i="2"/>
  <c r="E17" i="3" l="1"/>
  <c r="E14" i="3"/>
  <c r="E29" i="3" s="1"/>
  <c r="J17" i="2" l="1"/>
  <c r="H17" i="2"/>
  <c r="F17" i="2"/>
  <c r="T17" i="2"/>
  <c r="M5" i="2"/>
  <c r="K5" i="2"/>
  <c r="G5" i="2"/>
  <c r="E5" i="2"/>
  <c r="K17" i="2" l="1"/>
  <c r="L17" i="2"/>
  <c r="E17" i="2"/>
  <c r="E23" i="2" s="1"/>
  <c r="G24" i="2" s="1"/>
  <c r="Q5" i="2" s="1"/>
  <c r="M17" i="2"/>
  <c r="I17" i="2"/>
  <c r="G17" i="2"/>
  <c r="Q10" i="2" l="1"/>
  <c r="Q12" i="2"/>
  <c r="Q13" i="2"/>
  <c r="Q15" i="2"/>
  <c r="Q9" i="2"/>
  <c r="Q7" i="2"/>
  <c r="E20" i="2" l="1"/>
  <c r="H16" i="1" l="1"/>
  <c r="G16" i="1"/>
  <c r="I16" i="1"/>
  <c r="E21" i="2"/>
  <c r="G21" i="2" l="1"/>
  <c r="O7" i="2" l="1"/>
  <c r="O5" i="2"/>
  <c r="O15" i="2"/>
  <c r="O13" i="2"/>
  <c r="O12" i="2"/>
  <c r="O9" i="2"/>
  <c r="O10" i="2"/>
  <c r="P5" i="2" l="1"/>
  <c r="O17" i="2"/>
  <c r="P21" i="2" s="1"/>
  <c r="P7" i="2"/>
  <c r="O7" i="1"/>
  <c r="P7" i="1" s="1"/>
  <c r="P10" i="2"/>
  <c r="O10" i="1"/>
  <c r="P10" i="1" s="1"/>
  <c r="P9" i="2"/>
  <c r="O9" i="1"/>
  <c r="P9" i="1" s="1"/>
  <c r="P12" i="2"/>
  <c r="O12" i="1"/>
  <c r="P12" i="1" s="1"/>
  <c r="P15" i="2"/>
  <c r="O15" i="1"/>
  <c r="P15" i="1" s="1"/>
  <c r="P13" i="2"/>
  <c r="O13" i="1"/>
  <c r="P13" i="1" s="1"/>
  <c r="O16" i="1" l="1"/>
  <c r="P17" i="2"/>
  <c r="P28" i="2"/>
  <c r="J16" i="1" l="1"/>
  <c r="P5" i="1"/>
  <c r="R7" i="1" l="1"/>
  <c r="S7" i="1" s="1"/>
  <c r="R9" i="1"/>
  <c r="S9" i="1" s="1"/>
  <c r="R10" i="1"/>
  <c r="S10" i="1" s="1"/>
  <c r="R12" i="1"/>
  <c r="S12" i="1" s="1"/>
  <c r="R5" i="1"/>
  <c r="S5" i="1" s="1"/>
  <c r="R13" i="1"/>
  <c r="S13" i="1" s="1"/>
  <c r="R15" i="1"/>
  <c r="S15" i="1" s="1"/>
  <c r="Q17" i="2" l="1"/>
  <c r="S16" i="1"/>
  <c r="R16" i="1"/>
  <c r="P16" i="1"/>
  <c r="Q16" i="1"/>
</calcChain>
</file>

<file path=xl/sharedStrings.xml><?xml version="1.0" encoding="utf-8"?>
<sst xmlns="http://schemas.openxmlformats.org/spreadsheetml/2006/main" count="138" uniqueCount="82">
  <si>
    <t>FLAT NO</t>
  </si>
  <si>
    <t>Floor</t>
  </si>
  <si>
    <t>Remarks</t>
  </si>
  <si>
    <t>Type</t>
  </si>
  <si>
    <t>First</t>
  </si>
  <si>
    <t>Second</t>
  </si>
  <si>
    <t>Third</t>
  </si>
  <si>
    <t>Plinth area (Sqft)</t>
  </si>
  <si>
    <t>Common Area (Sqft)</t>
  </si>
  <si>
    <t>Carpet Area (All) (Sqft)</t>
  </si>
  <si>
    <t>Saleable Area (Sqft)</t>
  </si>
  <si>
    <t>Total</t>
  </si>
  <si>
    <t>Sqft</t>
  </si>
  <si>
    <t>Stilt Floor</t>
  </si>
  <si>
    <t>Lobby</t>
  </si>
  <si>
    <t>First Floor</t>
  </si>
  <si>
    <t>Second Floor</t>
  </si>
  <si>
    <t>Third Floor</t>
  </si>
  <si>
    <t>Terrace Floor</t>
  </si>
  <si>
    <t>Head Room</t>
  </si>
  <si>
    <t>LMR/OHT</t>
  </si>
  <si>
    <t>Common Floor Area</t>
  </si>
  <si>
    <t>Service Area</t>
  </si>
  <si>
    <t>Secuirty Cabin</t>
  </si>
  <si>
    <t>Total Common Area</t>
  </si>
  <si>
    <t>Flat Name</t>
  </si>
  <si>
    <t>Car Parking (Nos)</t>
  </si>
  <si>
    <t>Two Wheeler (Nos)</t>
  </si>
  <si>
    <t>Flat Carpet Area (Sqft)</t>
  </si>
  <si>
    <t>Service/Wash Carpet Area (Sqft)</t>
  </si>
  <si>
    <t>Balcony/Open Terrace Carpet Area (Sqft)</t>
  </si>
  <si>
    <t>I</t>
  </si>
  <si>
    <t>TOTAL</t>
  </si>
  <si>
    <t>UDS Area (Document) (Sqft)</t>
  </si>
  <si>
    <t>3BHK+3T</t>
  </si>
  <si>
    <t>Fourth</t>
  </si>
  <si>
    <t>Fifth</t>
  </si>
  <si>
    <t xml:space="preserve">Sqm </t>
  </si>
  <si>
    <t>Sqm</t>
  </si>
  <si>
    <t>Fourth Floor</t>
  </si>
  <si>
    <t>Fifth Floor</t>
  </si>
  <si>
    <t>Driver Toilet</t>
  </si>
  <si>
    <t>Common Area Percentage</t>
  </si>
  <si>
    <t xml:space="preserve">Lobby </t>
  </si>
  <si>
    <t>Other Area</t>
  </si>
  <si>
    <t xml:space="preserve">Covered </t>
  </si>
  <si>
    <t>Open</t>
  </si>
  <si>
    <t>Caretaker Room</t>
  </si>
  <si>
    <t>Rain water Sump</t>
  </si>
  <si>
    <t>Metro water Sump</t>
  </si>
  <si>
    <t>CARPET AREA STATEMENT</t>
  </si>
  <si>
    <t>OFFICE</t>
  </si>
  <si>
    <t>3BHK+2T</t>
  </si>
  <si>
    <t>“AL-KALIMA” - Saleable Area Statement Details</t>
  </si>
  <si>
    <t>“AL-KALIMA” - COMMON AREA BREAK UP DETAILS</t>
  </si>
  <si>
    <t>20.11.2025</t>
  </si>
  <si>
    <t>Stair Case</t>
  </si>
  <si>
    <t>Common Floor Area - Office</t>
  </si>
  <si>
    <t>Plinth</t>
  </si>
  <si>
    <t>Land extent</t>
  </si>
  <si>
    <t>Common area</t>
  </si>
  <si>
    <t>Res.</t>
  </si>
  <si>
    <t>Plinth area</t>
  </si>
  <si>
    <t>50% area for commercial</t>
  </si>
  <si>
    <t>Apartment No.</t>
  </si>
  <si>
    <t>Block</t>
  </si>
  <si>
    <t>Sl.NO</t>
  </si>
  <si>
    <t>(a) Carpet Area (as per Sec 2(k) of the RERA Act)
(sq.m)</t>
  </si>
  <si>
    <t>(b)
Exclusive
Balcony
(sq.m)</t>
  </si>
  <si>
    <t>(c)
Exclusive Verandah/Utility/ Service/ Open Terrace
(sq.m)</t>
  </si>
  <si>
    <t>(d)
Area of External walls
(sq.m)</t>
  </si>
  <si>
    <t>e = (a + b + c+ d)
Floor area of the apartment
(sq.m)</t>
  </si>
  <si>
    <t>(f)
Proportionate Common Area (sq.m)</t>
  </si>
  <si>
    <t>g = (e + f) Gross Area of the
apartment
(sq.m)</t>
  </si>
  <si>
    <t>(h)
UDS land
Area (sq.m)</t>
  </si>
  <si>
    <t>(i)
Car Parking
(Nos.)</t>
  </si>
  <si>
    <t>Site Address :  “AL-KALIMA” – Proposed Construction of Commercial (Office) Cum Residential Apartment Building with 5 dwelling units (1st &amp; 2nd Floors - Office; 3rd, 4th &amp; 5th Floors – Residential) at Plot No.B180, 54th Street, Ashok Nagar, Chennai 600 083, Comprised in T.S No. 60, Block No.70 situated at Kodambakkam Village, Mambalam Taluk, Chennai District, Within the Limits of Greater Chennai Corporation, Zone:10 &amp; Division No:131 , Tamilnadu State.</t>
  </si>
  <si>
    <t>Visitors’ Car Parking</t>
  </si>
  <si>
    <t>Grand Total</t>
  </si>
  <si>
    <t>Covered</t>
  </si>
  <si>
    <t>Two Wheeler</t>
  </si>
  <si>
    <t>Date : 29.11.2025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</si>
</sst>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
  </numFmts>
  <fonts count="4" x14ac:knownFonts="1">
    <font>
      <sz val="11"/>
      <color theme="1"/>
      <name val="Calibri"/>
      <family val="2"/>
      <scheme val="minor"/>
    </font>
    <font>
      <b/>
      <sz val="11"/>
      <color theme="1"/>
      <name val="Calibri"/>
      <family val="2"/>
      <scheme val="minor"/>
    </font>
    <font>
      <sz val="11"/>
      <color theme="1"/>
      <name val="Calibri"/>
      <family val="2"/>
      <scheme val="minor"/>
    </font>
    <font>
      <sz val="11"/>
      <color theme="0"/>
      <name val="Calibri"/>
      <family val="2"/>
      <scheme val="minor"/>
    </font>
  </fonts>
  <fills count="8">
    <fill>
      <patternFill patternType="none"/>
    </fill>
    <fill>
      <patternFill patternType="gray125"/>
    </fill>
    <fill>
      <patternFill patternType="solid">
        <fgColor theme="6" tint="0.79998168889431442"/>
        <bgColor indexed="64"/>
      </patternFill>
    </fill>
    <fill>
      <patternFill patternType="solid">
        <fgColor theme="8" tint="0.59999389629810485"/>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3" tint="0.79998168889431442"/>
        <bgColor indexed="64"/>
      </patternFill>
    </fill>
    <fill>
      <patternFill patternType="solid">
        <fgColor rgb="FFFFFF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9" fontId="2" fillId="0" borderId="0" applyFont="0" applyFill="0" applyBorder="0" applyAlignment="0" applyProtection="0"/>
  </cellStyleXfs>
  <cellXfs count="87">
    <xf numFmtId="0" fontId="0" fillId="0" borderId="0" xfId="0"/>
    <xf numFmtId="0" fontId="0" fillId="0" borderId="0" xfId="0" applyAlignment="1">
      <alignment horizontal="center" vertical="center"/>
    </xf>
    <xf numFmtId="2" fontId="0" fillId="0" borderId="0" xfId="0" applyNumberFormat="1"/>
    <xf numFmtId="2" fontId="0" fillId="0" borderId="0" xfId="0" applyNumberFormat="1" applyAlignment="1">
      <alignment horizontal="center" vertical="center"/>
    </xf>
    <xf numFmtId="2" fontId="0" fillId="0" borderId="10" xfId="0" applyNumberFormat="1" applyBorder="1" applyAlignment="1">
      <alignment horizontal="center" vertical="center"/>
    </xf>
    <xf numFmtId="2" fontId="0" fillId="0" borderId="11" xfId="0" applyNumberFormat="1" applyBorder="1" applyAlignment="1">
      <alignment horizontal="center" vertical="center"/>
    </xf>
    <xf numFmtId="2" fontId="0" fillId="0" borderId="12" xfId="0" applyNumberFormat="1" applyBorder="1" applyAlignment="1">
      <alignment horizontal="center" vertical="center"/>
    </xf>
    <xf numFmtId="2" fontId="0" fillId="0" borderId="14" xfId="0" applyNumberFormat="1" applyBorder="1" applyAlignment="1">
      <alignment horizontal="center" vertical="center"/>
    </xf>
    <xf numFmtId="0" fontId="0" fillId="0" borderId="11" xfId="0" applyBorder="1" applyAlignment="1">
      <alignment horizontal="center" vertical="center"/>
    </xf>
    <xf numFmtId="0" fontId="0" fillId="0" borderId="10" xfId="0" applyBorder="1" applyAlignment="1">
      <alignment horizontal="center" vertical="center"/>
    </xf>
    <xf numFmtId="1" fontId="0" fillId="0" borderId="0" xfId="0" applyNumberFormat="1"/>
    <xf numFmtId="164" fontId="0" fillId="0" borderId="0" xfId="0" applyNumberFormat="1"/>
    <xf numFmtId="2" fontId="1" fillId="0" borderId="0" xfId="0" applyNumberFormat="1" applyFont="1" applyAlignment="1">
      <alignment horizontal="center" vertical="center"/>
    </xf>
    <xf numFmtId="1" fontId="0" fillId="0" borderId="0" xfId="0" applyNumberFormat="1" applyAlignment="1">
      <alignment horizontal="center" vertical="center"/>
    </xf>
    <xf numFmtId="1" fontId="0" fillId="0" borderId="1" xfId="0" applyNumberFormat="1" applyBorder="1" applyAlignment="1">
      <alignment horizontal="center" vertical="center"/>
    </xf>
    <xf numFmtId="2" fontId="0" fillId="0" borderId="1" xfId="0" applyNumberFormat="1" applyBorder="1" applyAlignment="1">
      <alignment horizontal="center" vertical="center"/>
    </xf>
    <xf numFmtId="0" fontId="1" fillId="6" borderId="9" xfId="0" applyFont="1" applyFill="1" applyBorder="1" applyAlignment="1">
      <alignment horizontal="center" vertical="center"/>
    </xf>
    <xf numFmtId="0" fontId="1" fillId="6" borderId="1" xfId="0" applyFont="1" applyFill="1" applyBorder="1" applyAlignment="1">
      <alignment horizontal="center" vertical="center" wrapText="1"/>
    </xf>
    <xf numFmtId="0" fontId="1" fillId="6" borderId="1" xfId="0" applyFont="1" applyFill="1" applyBorder="1" applyAlignment="1">
      <alignment horizontal="center" vertical="center"/>
    </xf>
    <xf numFmtId="0" fontId="1" fillId="6" borderId="15" xfId="0" applyFont="1" applyFill="1" applyBorder="1" applyAlignment="1">
      <alignment horizontal="center" vertical="center"/>
    </xf>
    <xf numFmtId="1" fontId="1" fillId="5" borderId="19" xfId="0" applyNumberFormat="1" applyFont="1" applyFill="1" applyBorder="1" applyAlignment="1">
      <alignment horizontal="center" vertical="center"/>
    </xf>
    <xf numFmtId="0" fontId="1" fillId="5" borderId="20" xfId="0" applyFont="1" applyFill="1" applyBorder="1" applyAlignment="1">
      <alignment horizontal="center" vertical="center"/>
    </xf>
    <xf numFmtId="0" fontId="1" fillId="0" borderId="0" xfId="0" applyFont="1" applyAlignment="1">
      <alignment horizontal="center" vertical="center"/>
    </xf>
    <xf numFmtId="1" fontId="1" fillId="0" borderId="0" xfId="0" applyNumberFormat="1" applyFont="1" applyAlignment="1">
      <alignment horizontal="center" vertical="center"/>
    </xf>
    <xf numFmtId="2" fontId="1" fillId="5" borderId="18" xfId="0" applyNumberFormat="1" applyFont="1" applyFill="1" applyBorder="1" applyAlignment="1">
      <alignment horizontal="center" vertical="center"/>
    </xf>
    <xf numFmtId="1" fontId="1" fillId="0" borderId="1" xfId="0" applyNumberFormat="1" applyFont="1" applyBorder="1" applyAlignment="1">
      <alignment horizontal="center" vertical="center"/>
    </xf>
    <xf numFmtId="2" fontId="1" fillId="0" borderId="1" xfId="0" applyNumberFormat="1" applyFont="1" applyBorder="1" applyAlignment="1">
      <alignment horizontal="center" vertical="center"/>
    </xf>
    <xf numFmtId="0" fontId="0" fillId="0" borderId="1" xfId="0" applyBorder="1" applyAlignment="1">
      <alignment horizontal="center" vertical="center"/>
    </xf>
    <xf numFmtId="2" fontId="0" fillId="7" borderId="1" xfId="0" applyNumberFormat="1" applyFill="1" applyBorder="1" applyAlignment="1">
      <alignment horizontal="center" vertical="center"/>
    </xf>
    <xf numFmtId="2" fontId="1" fillId="0" borderId="10" xfId="0" applyNumberFormat="1" applyFont="1" applyBorder="1" applyAlignment="1">
      <alignment horizontal="center" vertical="center"/>
    </xf>
    <xf numFmtId="10" fontId="1" fillId="7" borderId="21" xfId="1" applyNumberFormat="1" applyFont="1" applyFill="1" applyBorder="1"/>
    <xf numFmtId="0" fontId="1" fillId="7" borderId="21" xfId="0" applyFont="1" applyFill="1" applyBorder="1"/>
    <xf numFmtId="2" fontId="1" fillId="3" borderId="0" xfId="0" applyNumberFormat="1" applyFont="1" applyFill="1" applyAlignment="1">
      <alignment horizontal="center" vertical="center"/>
    </xf>
    <xf numFmtId="2" fontId="0" fillId="0" borderId="0" xfId="0" applyNumberFormat="1" applyAlignment="1">
      <alignment horizontal="center" vertical="center" wrapText="1"/>
    </xf>
    <xf numFmtId="165" fontId="0" fillId="0" borderId="0" xfId="0" applyNumberFormat="1" applyAlignment="1">
      <alignment horizontal="center" vertical="center"/>
    </xf>
    <xf numFmtId="2" fontId="1" fillId="4" borderId="13" xfId="0" applyNumberFormat="1" applyFont="1" applyFill="1" applyBorder="1" applyAlignment="1">
      <alignment horizontal="center" vertical="center"/>
    </xf>
    <xf numFmtId="2" fontId="1" fillId="3" borderId="1" xfId="0" applyNumberFormat="1" applyFont="1" applyFill="1" applyBorder="1" applyAlignment="1">
      <alignment horizontal="center" vertical="center"/>
    </xf>
    <xf numFmtId="2" fontId="0" fillId="0" borderId="3" xfId="0" applyNumberFormat="1" applyBorder="1" applyAlignment="1">
      <alignment horizontal="center" vertical="center"/>
    </xf>
    <xf numFmtId="2" fontId="0" fillId="7" borderId="0" xfId="0" applyNumberFormat="1" applyFill="1" applyAlignment="1">
      <alignment horizontal="center" vertical="center"/>
    </xf>
    <xf numFmtId="2" fontId="0" fillId="0" borderId="9" xfId="0" applyNumberFormat="1" applyBorder="1" applyAlignment="1">
      <alignment horizontal="center" vertical="center"/>
    </xf>
    <xf numFmtId="2" fontId="3" fillId="0" borderId="0" xfId="0" applyNumberFormat="1" applyFont="1"/>
    <xf numFmtId="0" fontId="3" fillId="0" borderId="0" xfId="0" applyFont="1"/>
    <xf numFmtId="1" fontId="3" fillId="0" borderId="0" xfId="0" applyNumberFormat="1" applyFont="1"/>
    <xf numFmtId="2" fontId="1" fillId="5" borderId="19" xfId="0" applyNumberFormat="1" applyFont="1" applyFill="1" applyBorder="1" applyAlignment="1">
      <alignment horizontal="center" vertical="center"/>
    </xf>
    <xf numFmtId="2" fontId="0" fillId="0" borderId="1" xfId="0" applyNumberFormat="1" applyBorder="1" applyAlignment="1">
      <alignment vertical="center" wrapText="1"/>
    </xf>
    <xf numFmtId="2" fontId="0" fillId="0" borderId="1" xfId="0" applyNumberFormat="1" applyBorder="1" applyAlignment="1">
      <alignment horizontal="center" vertical="center" wrapText="1"/>
    </xf>
    <xf numFmtId="0" fontId="1" fillId="7" borderId="0" xfId="0" applyFont="1" applyFill="1"/>
    <xf numFmtId="2" fontId="0" fillId="0" borderId="4" xfId="0" applyNumberForma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xf numFmtId="0" fontId="1" fillId="0" borderId="1" xfId="0" applyFont="1" applyBorder="1" applyAlignment="1">
      <alignment horizontal="center"/>
    </xf>
    <xf numFmtId="2" fontId="1" fillId="0" borderId="4" xfId="0" applyNumberFormat="1" applyFont="1" applyBorder="1" applyAlignment="1">
      <alignment horizontal="center" vertical="center" wrapText="1"/>
    </xf>
    <xf numFmtId="0" fontId="0" fillId="0" borderId="4" xfId="0" applyBorder="1"/>
    <xf numFmtId="1" fontId="0" fillId="0" borderId="4" xfId="0" applyNumberFormat="1" applyBorder="1" applyAlignment="1">
      <alignment horizontal="center" vertical="center"/>
    </xf>
    <xf numFmtId="1" fontId="1" fillId="3" borderId="1" xfId="0" applyNumberFormat="1" applyFont="1" applyFill="1" applyBorder="1" applyAlignment="1">
      <alignment horizontal="center" vertical="center"/>
    </xf>
    <xf numFmtId="2" fontId="1" fillId="3" borderId="1" xfId="0" applyNumberFormat="1" applyFont="1" applyFill="1" applyBorder="1" applyAlignment="1">
      <alignment horizontal="center" vertical="center"/>
    </xf>
    <xf numFmtId="0" fontId="1" fillId="0" borderId="2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 xfId="0" applyFont="1" applyBorder="1" applyAlignment="1">
      <alignment horizontal="center" vertical="center" wrapText="1"/>
    </xf>
    <xf numFmtId="1" fontId="0" fillId="0" borderId="1" xfId="0" applyNumberForma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4" xfId="0" applyFont="1" applyBorder="1" applyAlignment="1">
      <alignment horizontal="left" vertical="center" wrapText="1"/>
    </xf>
    <xf numFmtId="0" fontId="1" fillId="5" borderId="6" xfId="0" applyFont="1" applyFill="1" applyBorder="1" applyAlignment="1">
      <alignment horizontal="center"/>
    </xf>
    <xf numFmtId="0" fontId="1" fillId="5" borderId="7" xfId="0" applyFont="1" applyFill="1" applyBorder="1" applyAlignment="1">
      <alignment horizontal="center"/>
    </xf>
    <xf numFmtId="0" fontId="1" fillId="5" borderId="16" xfId="0" applyFont="1" applyFill="1" applyBorder="1" applyAlignment="1">
      <alignment horizontal="center"/>
    </xf>
    <xf numFmtId="0" fontId="1" fillId="5" borderId="8" xfId="0" applyFont="1" applyFill="1" applyBorder="1" applyAlignment="1">
      <alignment horizontal="center"/>
    </xf>
    <xf numFmtId="0" fontId="1" fillId="5" borderId="17" xfId="0" applyFont="1" applyFill="1" applyBorder="1" applyAlignment="1">
      <alignment horizontal="center" vertical="center"/>
    </xf>
    <xf numFmtId="0" fontId="1" fillId="5" borderId="18" xfId="0" applyFont="1" applyFill="1" applyBorder="1" applyAlignment="1">
      <alignment horizontal="center" vertical="center"/>
    </xf>
    <xf numFmtId="0" fontId="1" fillId="7" borderId="17" xfId="0" applyFont="1" applyFill="1" applyBorder="1" applyAlignment="1">
      <alignment horizontal="center"/>
    </xf>
    <xf numFmtId="0" fontId="1" fillId="7" borderId="18" xfId="0" applyFont="1" applyFill="1" applyBorder="1" applyAlignment="1">
      <alignment horizontal="center"/>
    </xf>
    <xf numFmtId="0" fontId="1" fillId="7" borderId="22" xfId="0" applyFont="1" applyFill="1" applyBorder="1" applyAlignment="1">
      <alignment horizontal="center"/>
    </xf>
    <xf numFmtId="0" fontId="1" fillId="6" borderId="23" xfId="0" applyFont="1" applyFill="1" applyBorder="1" applyAlignment="1">
      <alignment horizontal="center" vertical="center" wrapText="1"/>
    </xf>
    <xf numFmtId="0" fontId="1" fillId="6" borderId="2" xfId="0" applyFont="1" applyFill="1" applyBorder="1" applyAlignment="1">
      <alignment horizontal="center" vertical="center" wrapText="1"/>
    </xf>
    <xf numFmtId="1" fontId="0" fillId="0" borderId="23" xfId="0" applyNumberFormat="1" applyBorder="1" applyAlignment="1">
      <alignment horizontal="center" vertical="center"/>
    </xf>
    <xf numFmtId="1" fontId="0" fillId="0" borderId="2" xfId="0" applyNumberFormat="1" applyBorder="1" applyAlignment="1">
      <alignment horizontal="center" vertical="center"/>
    </xf>
    <xf numFmtId="0" fontId="0" fillId="0" borderId="0" xfId="0" applyAlignment="1">
      <alignment horizontal="center"/>
    </xf>
    <xf numFmtId="2" fontId="1" fillId="2" borderId="6" xfId="0" applyNumberFormat="1" applyFont="1" applyFill="1" applyBorder="1" applyAlignment="1">
      <alignment horizontal="center" vertical="center"/>
    </xf>
    <xf numFmtId="2" fontId="1" fillId="2" borderId="7" xfId="0" applyNumberFormat="1" applyFont="1" applyFill="1" applyBorder="1" applyAlignment="1">
      <alignment horizontal="center" vertical="center"/>
    </xf>
    <xf numFmtId="2" fontId="1" fillId="2" borderId="8" xfId="0" applyNumberFormat="1" applyFont="1" applyFill="1" applyBorder="1" applyAlignment="1">
      <alignment horizontal="center" vertical="center"/>
    </xf>
    <xf numFmtId="2" fontId="0" fillId="0" borderId="4" xfId="0" applyNumberFormat="1" applyBorder="1" applyAlignment="1">
      <alignment horizontal="center" vertical="center"/>
    </xf>
    <xf numFmtId="2" fontId="0" fillId="0" borderId="5" xfId="0" applyNumberFormat="1" applyBorder="1" applyAlignment="1">
      <alignment horizontal="center" vertical="center"/>
    </xf>
    <xf numFmtId="2" fontId="0" fillId="0" borderId="1" xfId="0" applyNumberFormat="1" applyBorder="1" applyAlignment="1">
      <alignment horizontal="center" vertical="center"/>
    </xf>
    <xf numFmtId="2" fontId="0" fillId="0" borderId="3" xfId="0" applyNumberFormat="1" applyBorder="1" applyAlignment="1">
      <alignment horizontal="center" vertical="center"/>
    </xf>
    <xf numFmtId="2" fontId="1" fillId="3" borderId="9" xfId="0" applyNumberFormat="1" applyFont="1" applyFill="1" applyBorder="1" applyAlignment="1">
      <alignment horizontal="center" vertical="center"/>
    </xf>
    <xf numFmtId="2" fontId="1" fillId="4" borderId="13" xfId="0" applyNumberFormat="1" applyFont="1" applyFill="1" applyBorder="1" applyAlignment="1">
      <alignment horizontal="center" vertic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45"/>
  <sheetViews>
    <sheetView tabSelected="1" view="pageBreakPreview" zoomScaleNormal="100" zoomScaleSheetLayoutView="100" workbookViewId="0">
      <selection activeCell="Q5" sqref="Q5"/>
    </sheetView>
  </sheetViews>
  <sheetFormatPr defaultRowHeight="15" x14ac:dyDescent="0.25"/>
  <cols>
    <col min="1" max="1" width="6" customWidth="1"/>
    <col min="2" max="2" width="6.140625" customWidth="1"/>
    <col min="3" max="3" width="6.7109375" customWidth="1"/>
    <col min="4" max="4" width="11.5703125" hidden="1" customWidth="1"/>
    <col min="5" max="5" width="8.5703125" customWidth="1"/>
    <col min="6" max="6" width="10" customWidth="1"/>
    <col min="7" max="7" width="15" customWidth="1"/>
    <col min="8" max="8" width="10.7109375" customWidth="1"/>
    <col min="9" max="9" width="25.5703125" customWidth="1"/>
    <col min="10" max="10" width="11.140625" hidden="1" customWidth="1"/>
    <col min="11" max="11" width="8.28515625" hidden="1" customWidth="1"/>
    <col min="12" max="12" width="14.28515625" hidden="1" customWidth="1"/>
    <col min="13" max="13" width="13" customWidth="1"/>
    <col min="14" max="14" width="16.5703125" customWidth="1"/>
    <col min="15" max="15" width="13.42578125" customWidth="1"/>
    <col min="16" max="16" width="23.28515625" hidden="1" customWidth="1"/>
    <col min="17" max="17" width="15.85546875" customWidth="1"/>
    <col min="18" max="18" width="10.42578125" hidden="1" customWidth="1"/>
    <col min="19" max="19" width="11.42578125" customWidth="1"/>
    <col min="20" max="20" width="9" customWidth="1"/>
    <col min="21" max="21" width="7.140625" customWidth="1"/>
    <col min="22" max="22" width="9.28515625" customWidth="1"/>
  </cols>
  <sheetData>
    <row r="1" spans="1:25" ht="24" customHeight="1" x14ac:dyDescent="0.25">
      <c r="A1" s="57" t="s">
        <v>50</v>
      </c>
      <c r="B1" s="58"/>
      <c r="C1" s="58"/>
      <c r="D1" s="58"/>
      <c r="E1" s="58"/>
      <c r="F1" s="58"/>
      <c r="G1" s="58"/>
      <c r="H1" s="58"/>
      <c r="I1" s="58"/>
      <c r="J1" s="58"/>
      <c r="K1" s="58"/>
      <c r="L1" s="58"/>
      <c r="M1" s="58"/>
      <c r="N1" s="58"/>
      <c r="O1" s="58"/>
      <c r="P1" s="58"/>
      <c r="Q1" s="58"/>
      <c r="R1" s="58"/>
      <c r="S1" s="58"/>
      <c r="T1" s="58" t="s">
        <v>81</v>
      </c>
      <c r="U1" s="58"/>
      <c r="V1" s="59"/>
    </row>
    <row r="2" spans="1:25" ht="51" customHeight="1" x14ac:dyDescent="0.25">
      <c r="A2" s="63" t="s">
        <v>76</v>
      </c>
      <c r="B2" s="63"/>
      <c r="C2" s="63"/>
      <c r="D2" s="63"/>
      <c r="E2" s="63"/>
      <c r="F2" s="63"/>
      <c r="G2" s="63"/>
      <c r="H2" s="63"/>
      <c r="I2" s="63"/>
      <c r="J2" s="63"/>
      <c r="K2" s="63"/>
      <c r="L2" s="63"/>
      <c r="M2" s="63"/>
      <c r="N2" s="63"/>
      <c r="O2" s="63"/>
      <c r="P2" s="63"/>
      <c r="Q2" s="63"/>
      <c r="R2" s="63"/>
      <c r="S2" s="63"/>
      <c r="T2" s="63"/>
      <c r="U2" s="63"/>
      <c r="V2" s="63"/>
      <c r="Y2" s="1"/>
    </row>
    <row r="3" spans="1:25" ht="64.5" customHeight="1" x14ac:dyDescent="0.25">
      <c r="A3" s="48" t="s">
        <v>66</v>
      </c>
      <c r="B3" s="48" t="s">
        <v>65</v>
      </c>
      <c r="C3" s="48" t="s">
        <v>1</v>
      </c>
      <c r="D3" s="48" t="s">
        <v>0</v>
      </c>
      <c r="E3" s="48" t="s">
        <v>3</v>
      </c>
      <c r="F3" s="49" t="s">
        <v>64</v>
      </c>
      <c r="G3" s="49" t="s">
        <v>67</v>
      </c>
      <c r="H3" s="49" t="s">
        <v>68</v>
      </c>
      <c r="I3" s="49" t="s">
        <v>69</v>
      </c>
      <c r="J3" s="49" t="s">
        <v>12</v>
      </c>
      <c r="K3" s="49"/>
      <c r="L3" s="49"/>
      <c r="M3" s="49" t="s">
        <v>70</v>
      </c>
      <c r="N3" s="49" t="s">
        <v>71</v>
      </c>
      <c r="O3" s="49" t="s">
        <v>72</v>
      </c>
      <c r="P3" s="49" t="s">
        <v>12</v>
      </c>
      <c r="Q3" s="49" t="s">
        <v>73</v>
      </c>
      <c r="R3" s="49" t="s">
        <v>12</v>
      </c>
      <c r="S3" s="49" t="s">
        <v>74</v>
      </c>
      <c r="T3" s="61" t="s">
        <v>75</v>
      </c>
      <c r="U3" s="62"/>
      <c r="V3" s="49" t="s">
        <v>80</v>
      </c>
    </row>
    <row r="4" spans="1:25" x14ac:dyDescent="0.25">
      <c r="A4" s="50"/>
      <c r="B4" s="50"/>
      <c r="C4" s="50"/>
      <c r="D4" s="50"/>
      <c r="E4" s="50"/>
      <c r="F4" s="50"/>
      <c r="G4" s="51"/>
      <c r="H4" s="51"/>
      <c r="I4" s="51"/>
      <c r="J4" s="51">
        <v>10.763999999999999</v>
      </c>
      <c r="K4" s="51"/>
      <c r="L4" s="51"/>
      <c r="M4" s="51"/>
      <c r="N4" s="51"/>
      <c r="O4" s="51"/>
      <c r="P4" s="51">
        <v>10.763999999999999</v>
      </c>
      <c r="Q4" s="51"/>
      <c r="R4" s="51">
        <v>10.763999999999999</v>
      </c>
      <c r="S4" s="50"/>
      <c r="T4" s="51" t="s">
        <v>79</v>
      </c>
      <c r="U4" s="51" t="s">
        <v>46</v>
      </c>
      <c r="V4" s="27"/>
    </row>
    <row r="5" spans="1:25" x14ac:dyDescent="0.25">
      <c r="A5" s="14">
        <v>1</v>
      </c>
      <c r="B5" s="15" t="s">
        <v>31</v>
      </c>
      <c r="C5" s="15" t="s">
        <v>4</v>
      </c>
      <c r="D5" s="60" t="s">
        <v>51</v>
      </c>
      <c r="E5" s="60"/>
      <c r="F5" s="14">
        <v>1</v>
      </c>
      <c r="G5" s="15">
        <f>'Flat Saleable Area'!F5</f>
        <v>187.13810000000001</v>
      </c>
      <c r="H5" s="15">
        <f>'Flat Saleable Area'!J5</f>
        <v>0</v>
      </c>
      <c r="I5" s="15">
        <f>'Flat Saleable Area'!H5</f>
        <v>0</v>
      </c>
      <c r="J5" s="15">
        <f>'Flat Saleable Area'!O5</f>
        <v>740.04371407850317</v>
      </c>
      <c r="K5" s="15">
        <f>'Flat Saleable Area'!D5</f>
        <v>206.49039999999999</v>
      </c>
      <c r="L5" s="15">
        <f>G5+H5+I5</f>
        <v>187.13810000000001</v>
      </c>
      <c r="M5" s="15">
        <f>K5-L5</f>
        <v>19.352299999999985</v>
      </c>
      <c r="N5" s="15">
        <f>G5+H5+I5+M5</f>
        <v>206.49039999999999</v>
      </c>
      <c r="O5" s="15">
        <f>J5/$J$4</f>
        <v>68.75173858031431</v>
      </c>
      <c r="P5" s="15">
        <f t="shared" ref="P5" si="0">Q5*$P$4</f>
        <v>2962.7063796785028</v>
      </c>
      <c r="Q5" s="15">
        <f>N5+O5</f>
        <v>275.2421385803143</v>
      </c>
      <c r="R5" s="15">
        <f>'Flat Saleable Area'!Q5</f>
        <v>1336.112199462583</v>
      </c>
      <c r="S5" s="15">
        <f t="shared" ref="S5" si="1">R5/$R$4</f>
        <v>124.12785204966399</v>
      </c>
      <c r="T5" s="14">
        <v>1</v>
      </c>
      <c r="U5" s="14">
        <v>1</v>
      </c>
      <c r="V5" s="14">
        <v>9</v>
      </c>
      <c r="W5" s="2"/>
      <c r="X5" s="2"/>
    </row>
    <row r="6" spans="1:25" x14ac:dyDescent="0.25">
      <c r="A6" s="15"/>
      <c r="B6" s="15"/>
      <c r="C6" s="15"/>
      <c r="D6" s="14"/>
      <c r="E6" s="15"/>
      <c r="F6" s="15"/>
      <c r="G6" s="15"/>
      <c r="H6" s="15"/>
      <c r="I6" s="15"/>
      <c r="J6" s="15"/>
      <c r="K6" s="15"/>
      <c r="L6" s="15"/>
      <c r="M6" s="15"/>
      <c r="N6" s="15"/>
      <c r="O6" s="15"/>
      <c r="P6" s="15"/>
      <c r="Q6" s="15"/>
      <c r="R6" s="15"/>
      <c r="S6" s="15"/>
      <c r="T6" s="14"/>
      <c r="U6" s="14"/>
      <c r="V6" s="14"/>
      <c r="W6" s="2"/>
      <c r="X6" s="2"/>
    </row>
    <row r="7" spans="1:25" x14ac:dyDescent="0.25">
      <c r="A7" s="15"/>
      <c r="B7" s="15" t="s">
        <v>31</v>
      </c>
      <c r="C7" s="15" t="s">
        <v>5</v>
      </c>
      <c r="D7" s="60" t="s">
        <v>51</v>
      </c>
      <c r="E7" s="60"/>
      <c r="F7" s="14">
        <v>2</v>
      </c>
      <c r="G7" s="15">
        <f>'Flat Saleable Area'!F7</f>
        <v>187.13810000000001</v>
      </c>
      <c r="H7" s="15">
        <f>'Flat Saleable Area'!J7</f>
        <v>0</v>
      </c>
      <c r="I7" s="15">
        <f>'Flat Saleable Area'!H7</f>
        <v>0</v>
      </c>
      <c r="J7" s="15">
        <f>'Flat Saleable Area'!O7</f>
        <v>740.04371407850317</v>
      </c>
      <c r="K7" s="15">
        <f>'Flat Saleable Area'!D7</f>
        <v>206.49039999999999</v>
      </c>
      <c r="L7" s="15">
        <f>G7+H7+I7</f>
        <v>187.13810000000001</v>
      </c>
      <c r="M7" s="15">
        <f>K7-L7</f>
        <v>19.352299999999985</v>
      </c>
      <c r="N7" s="15">
        <f>G7+H7+I7+M7</f>
        <v>206.49039999999999</v>
      </c>
      <c r="O7" s="15">
        <f>J7/$J$4</f>
        <v>68.75173858031431</v>
      </c>
      <c r="P7" s="15">
        <f>Q7*$P$4</f>
        <v>2962.7063796785028</v>
      </c>
      <c r="Q7" s="15">
        <f>N7+O7</f>
        <v>275.2421385803143</v>
      </c>
      <c r="R7" s="15">
        <f>'Flat Saleable Area'!Q7</f>
        <v>1336.112199462583</v>
      </c>
      <c r="S7" s="15">
        <f>R7/$R$4</f>
        <v>124.12785204966399</v>
      </c>
      <c r="T7" s="14">
        <v>1</v>
      </c>
      <c r="U7" s="14">
        <v>1</v>
      </c>
      <c r="V7" s="14">
        <v>9</v>
      </c>
      <c r="W7" s="2"/>
      <c r="X7" s="2"/>
    </row>
    <row r="8" spans="1:25" x14ac:dyDescent="0.25">
      <c r="A8" s="15"/>
      <c r="B8" s="15"/>
      <c r="C8" s="15"/>
      <c r="D8" s="14"/>
      <c r="E8" s="15"/>
      <c r="F8" s="15"/>
      <c r="G8" s="15"/>
      <c r="H8" s="15"/>
      <c r="I8" s="15"/>
      <c r="J8" s="15"/>
      <c r="K8" s="15"/>
      <c r="L8" s="15"/>
      <c r="M8" s="15"/>
      <c r="N8" s="15"/>
      <c r="O8" s="15"/>
      <c r="P8" s="15"/>
      <c r="Q8" s="15"/>
      <c r="R8" s="15"/>
      <c r="S8" s="15"/>
      <c r="T8" s="14"/>
      <c r="U8" s="14"/>
      <c r="V8" s="14"/>
      <c r="W8" s="2"/>
      <c r="X8" s="2"/>
    </row>
    <row r="9" spans="1:25" x14ac:dyDescent="0.25">
      <c r="A9" s="15"/>
      <c r="B9" s="15" t="s">
        <v>31</v>
      </c>
      <c r="C9" s="15" t="s">
        <v>6</v>
      </c>
      <c r="D9" s="14">
        <v>3</v>
      </c>
      <c r="E9" s="15" t="s">
        <v>34</v>
      </c>
      <c r="F9" s="14">
        <v>3</v>
      </c>
      <c r="G9" s="15">
        <f>'Flat Saleable Area'!F9</f>
        <v>94.042900000000003</v>
      </c>
      <c r="H9" s="15">
        <f>'Flat Saleable Area'!J9</f>
        <v>7.3097000000000003</v>
      </c>
      <c r="I9" s="15">
        <f>'Flat Saleable Area'!H9</f>
        <v>2.7174</v>
      </c>
      <c r="J9" s="15">
        <f>'Flat Saleable Area'!O9</f>
        <v>284.03993968742952</v>
      </c>
      <c r="K9" s="15">
        <f>'Flat Saleable Area'!D9</f>
        <v>113.61450000000001</v>
      </c>
      <c r="L9" s="15">
        <f>G9+H9+I9</f>
        <v>104.07000000000001</v>
      </c>
      <c r="M9" s="15">
        <f>K9-L9</f>
        <v>9.5444999999999993</v>
      </c>
      <c r="N9" s="15">
        <f>G9+H9+I9+M9</f>
        <v>113.61450000000001</v>
      </c>
      <c r="O9" s="15">
        <f>J9/$J$4</f>
        <v>26.387954263046222</v>
      </c>
      <c r="P9" s="15">
        <f>Q9*$P$4</f>
        <v>1506.9864176874294</v>
      </c>
      <c r="Q9" s="15">
        <f>N9+O9</f>
        <v>140.00245426304622</v>
      </c>
      <c r="R9" s="15">
        <f>'Flat Saleable Area'!Q9</f>
        <v>735.15146217858876</v>
      </c>
      <c r="S9" s="15">
        <f>R9/$R$4</f>
        <v>68.297237288980753</v>
      </c>
      <c r="T9" s="14">
        <v>1</v>
      </c>
      <c r="U9" s="14"/>
      <c r="V9" s="14"/>
      <c r="W9" s="2"/>
      <c r="X9" s="2"/>
    </row>
    <row r="10" spans="1:25" x14ac:dyDescent="0.25">
      <c r="A10" s="15"/>
      <c r="B10" s="15" t="s">
        <v>31</v>
      </c>
      <c r="C10" s="15" t="s">
        <v>6</v>
      </c>
      <c r="D10" s="14">
        <v>4</v>
      </c>
      <c r="E10" s="15" t="s">
        <v>52</v>
      </c>
      <c r="F10" s="14">
        <v>4</v>
      </c>
      <c r="G10" s="15">
        <f>'Flat Saleable Area'!F10</f>
        <v>89.727000000000004</v>
      </c>
      <c r="H10" s="15">
        <f>'Flat Saleable Area'!J10</f>
        <v>5.4443000000000001</v>
      </c>
      <c r="I10" s="15">
        <f>'Flat Saleable Area'!H10</f>
        <v>3.5535000000000001</v>
      </c>
      <c r="J10" s="15">
        <f>'Flat Saleable Area'!O10</f>
        <v>274.78181942416654</v>
      </c>
      <c r="K10" s="15">
        <f>'Flat Saleable Area'!D10</f>
        <v>109.9113</v>
      </c>
      <c r="L10" s="15">
        <f>G10+H10+I10</f>
        <v>98.724800000000002</v>
      </c>
      <c r="M10" s="15">
        <f>K10-L10</f>
        <v>11.186499999999995</v>
      </c>
      <c r="N10" s="15">
        <f>G10+H10+I10+M10</f>
        <v>109.9113</v>
      </c>
      <c r="O10" s="15">
        <f>J10/$J$4</f>
        <v>25.527853904140333</v>
      </c>
      <c r="P10" s="15">
        <f t="shared" ref="P10" si="2">Q10*$P$4</f>
        <v>1457.8670526241665</v>
      </c>
      <c r="Q10" s="15">
        <f>N10+O10</f>
        <v>135.43915390414034</v>
      </c>
      <c r="R10" s="15">
        <f>'Flat Saleable Area'!Q10</f>
        <v>711.18961844614466</v>
      </c>
      <c r="S10" s="15">
        <f>R10/$R$4</f>
        <v>66.071127689162452</v>
      </c>
      <c r="T10" s="14">
        <v>1</v>
      </c>
      <c r="U10" s="14"/>
      <c r="V10" s="14"/>
      <c r="W10" s="2"/>
      <c r="X10" s="2"/>
    </row>
    <row r="11" spans="1:25" x14ac:dyDescent="0.25">
      <c r="A11" s="15"/>
      <c r="B11" s="15"/>
      <c r="C11" s="15"/>
      <c r="D11" s="14"/>
      <c r="E11" s="15"/>
      <c r="F11" s="14"/>
      <c r="G11" s="15"/>
      <c r="H11" s="15"/>
      <c r="I11" s="15"/>
      <c r="J11" s="15"/>
      <c r="K11" s="15"/>
      <c r="L11" s="15"/>
      <c r="M11" s="15"/>
      <c r="N11" s="15"/>
      <c r="O11" s="15"/>
      <c r="P11" s="15"/>
      <c r="Q11" s="15"/>
      <c r="R11" s="15"/>
      <c r="S11" s="15"/>
      <c r="T11" s="14"/>
      <c r="U11" s="14"/>
      <c r="V11" s="14"/>
      <c r="W11" s="2"/>
      <c r="X11" s="2"/>
    </row>
    <row r="12" spans="1:25" x14ac:dyDescent="0.25">
      <c r="A12" s="15"/>
      <c r="B12" s="15" t="s">
        <v>31</v>
      </c>
      <c r="C12" s="15" t="s">
        <v>35</v>
      </c>
      <c r="D12" s="14">
        <v>5</v>
      </c>
      <c r="E12" s="15" t="s">
        <v>34</v>
      </c>
      <c r="F12" s="14">
        <v>5</v>
      </c>
      <c r="G12" s="15">
        <f>'Flat Saleable Area'!F12</f>
        <v>94.042900000000003</v>
      </c>
      <c r="H12" s="15">
        <f>'Flat Saleable Area'!J12</f>
        <v>7.3097000000000003</v>
      </c>
      <c r="I12" s="15">
        <f>'Flat Saleable Area'!H12</f>
        <v>2.7174</v>
      </c>
      <c r="J12" s="15">
        <f>'Flat Saleable Area'!O12</f>
        <v>284.03993968742952</v>
      </c>
      <c r="K12" s="15">
        <f>'Flat Saleable Area'!D12</f>
        <v>113.61450000000001</v>
      </c>
      <c r="L12" s="15">
        <f>G12+H12+I12</f>
        <v>104.07000000000001</v>
      </c>
      <c r="M12" s="15">
        <f>K12-L12</f>
        <v>9.5444999999999993</v>
      </c>
      <c r="N12" s="15">
        <f>G12+H12+I12+M12</f>
        <v>113.61450000000001</v>
      </c>
      <c r="O12" s="15">
        <f>J12/$J$4</f>
        <v>26.387954263046222</v>
      </c>
      <c r="P12" s="15">
        <f>Q12*$P$4</f>
        <v>1506.9864176874294</v>
      </c>
      <c r="Q12" s="15">
        <f>N12+O12</f>
        <v>140.00245426304622</v>
      </c>
      <c r="R12" s="15">
        <f>'Flat Saleable Area'!Q12</f>
        <v>735.15146217858876</v>
      </c>
      <c r="S12" s="15">
        <f>R12/$R$4</f>
        <v>68.297237288980753</v>
      </c>
      <c r="T12" s="14">
        <v>1</v>
      </c>
      <c r="U12" s="14"/>
      <c r="V12" s="14"/>
      <c r="W12" s="2"/>
      <c r="X12" s="2"/>
    </row>
    <row r="13" spans="1:25" x14ac:dyDescent="0.25">
      <c r="A13" s="15"/>
      <c r="B13" s="15" t="s">
        <v>31</v>
      </c>
      <c r="C13" s="15" t="s">
        <v>35</v>
      </c>
      <c r="D13" s="14">
        <v>6</v>
      </c>
      <c r="E13" s="15" t="s">
        <v>52</v>
      </c>
      <c r="F13" s="14">
        <v>6</v>
      </c>
      <c r="G13" s="15">
        <f>'Flat Saleable Area'!F13</f>
        <v>89.727000000000004</v>
      </c>
      <c r="H13" s="15">
        <f>'Flat Saleable Area'!J13</f>
        <v>5.4443000000000001</v>
      </c>
      <c r="I13" s="15">
        <f>'Flat Saleable Area'!H13</f>
        <v>3.5535000000000001</v>
      </c>
      <c r="J13" s="15">
        <f>'Flat Saleable Area'!O13</f>
        <v>274.78181942416654</v>
      </c>
      <c r="K13" s="15">
        <f>'Flat Saleable Area'!D13</f>
        <v>109.9113</v>
      </c>
      <c r="L13" s="15">
        <f>G13+H13+I13</f>
        <v>98.724800000000002</v>
      </c>
      <c r="M13" s="15">
        <f>K13-L13</f>
        <v>11.186499999999995</v>
      </c>
      <c r="N13" s="15">
        <f>G13+H13+I13+M13</f>
        <v>109.9113</v>
      </c>
      <c r="O13" s="15">
        <f>J13/$J$4</f>
        <v>25.527853904140333</v>
      </c>
      <c r="P13" s="15">
        <f t="shared" ref="P13" si="3">Q13*$P$4</f>
        <v>1457.8670526241665</v>
      </c>
      <c r="Q13" s="15">
        <f>N13+O13</f>
        <v>135.43915390414034</v>
      </c>
      <c r="R13" s="15">
        <f>'Flat Saleable Area'!Q13</f>
        <v>711.18961844614466</v>
      </c>
      <c r="S13" s="15">
        <f>R13/$R$4</f>
        <v>66.071127689162452</v>
      </c>
      <c r="T13" s="14"/>
      <c r="U13" s="14">
        <v>1</v>
      </c>
      <c r="V13" s="14"/>
      <c r="W13" s="2"/>
      <c r="X13" s="2"/>
    </row>
    <row r="14" spans="1:25" x14ac:dyDescent="0.25">
      <c r="A14" s="15"/>
      <c r="B14" s="15"/>
      <c r="C14" s="15"/>
      <c r="D14" s="14"/>
      <c r="E14" s="15"/>
      <c r="F14" s="14"/>
      <c r="G14" s="15"/>
      <c r="H14" s="15"/>
      <c r="I14" s="15"/>
      <c r="J14" s="15"/>
      <c r="K14" s="15"/>
      <c r="L14" s="15"/>
      <c r="M14" s="15"/>
      <c r="N14" s="15"/>
      <c r="O14" s="15"/>
      <c r="P14" s="15"/>
      <c r="Q14" s="15"/>
      <c r="R14" s="15"/>
      <c r="S14" s="15"/>
      <c r="T14" s="14"/>
      <c r="U14" s="14"/>
      <c r="V14" s="14"/>
      <c r="W14" s="2"/>
      <c r="X14" s="2"/>
    </row>
    <row r="15" spans="1:25" x14ac:dyDescent="0.25">
      <c r="A15" s="15"/>
      <c r="B15" s="15" t="s">
        <v>31</v>
      </c>
      <c r="C15" s="15" t="s">
        <v>36</v>
      </c>
      <c r="D15" s="14">
        <v>7</v>
      </c>
      <c r="E15" s="15" t="s">
        <v>34</v>
      </c>
      <c r="F15" s="14">
        <v>7</v>
      </c>
      <c r="G15" s="15">
        <f>'Flat Saleable Area'!F15</f>
        <v>187.02430000000001</v>
      </c>
      <c r="H15" s="15">
        <f>'Flat Saleable Area'!J15</f>
        <v>14.0501</v>
      </c>
      <c r="I15" s="15">
        <f>'Flat Saleable Area'!H15</f>
        <v>1.4632000000000001</v>
      </c>
      <c r="J15" s="15">
        <f>'Flat Saleable Area'!O15</f>
        <v>557.32123961980233</v>
      </c>
      <c r="K15" s="15">
        <f>'Flat Saleable Area'!D15</f>
        <v>222.9256</v>
      </c>
      <c r="L15" s="15">
        <f>G15+H15+I15</f>
        <v>202.53760000000003</v>
      </c>
      <c r="M15" s="15">
        <f>K15-L15</f>
        <v>20.387999999999977</v>
      </c>
      <c r="N15" s="15">
        <f>G15+H15+I15+M15</f>
        <v>222.9256</v>
      </c>
      <c r="O15" s="15">
        <f>J15/$J$4</f>
        <v>51.776406504998363</v>
      </c>
      <c r="P15" s="15">
        <f>Q15*$P$4</f>
        <v>2956.8923980198024</v>
      </c>
      <c r="Q15" s="15">
        <f>N15+O15</f>
        <v>274.70200650499839</v>
      </c>
      <c r="R15" s="15">
        <f>'Flat Saleable Area'!Q15</f>
        <v>1442.4574398253674</v>
      </c>
      <c r="S15" s="15">
        <f>R15/$R$4</f>
        <v>134.00756594438568</v>
      </c>
      <c r="T15" s="14">
        <v>1</v>
      </c>
      <c r="U15" s="14">
        <v>1</v>
      </c>
      <c r="V15" s="14"/>
      <c r="W15" s="2"/>
      <c r="X15" s="2"/>
    </row>
    <row r="16" spans="1:25" x14ac:dyDescent="0.25">
      <c r="A16" s="56" t="s">
        <v>32</v>
      </c>
      <c r="B16" s="56"/>
      <c r="C16" s="56"/>
      <c r="D16" s="56"/>
      <c r="E16" s="56"/>
      <c r="F16" s="36"/>
      <c r="G16" s="36">
        <f t="shared" ref="G16:S16" si="4">SUM(G5:G15)</f>
        <v>928.84030000000007</v>
      </c>
      <c r="H16" s="36">
        <f t="shared" si="4"/>
        <v>39.558100000000003</v>
      </c>
      <c r="I16" s="36">
        <f t="shared" si="4"/>
        <v>14.005000000000001</v>
      </c>
      <c r="J16" s="36">
        <f t="shared" si="4"/>
        <v>3155.0521860000008</v>
      </c>
      <c r="K16" s="36">
        <f>SUM(K5:K15)</f>
        <v>1082.9579999999999</v>
      </c>
      <c r="L16" s="36">
        <f>G16+H16+I16</f>
        <v>982.40340000000003</v>
      </c>
      <c r="M16" s="36">
        <f>SUM(M5:M15)</f>
        <v>100.55459999999994</v>
      </c>
      <c r="N16" s="36">
        <f>SUM(N5:N15)</f>
        <v>1082.9579999999999</v>
      </c>
      <c r="O16" s="36">
        <f t="shared" si="4"/>
        <v>293.11150000000009</v>
      </c>
      <c r="P16" s="36">
        <f t="shared" si="4"/>
        <v>14812.012097999999</v>
      </c>
      <c r="Q16" s="36">
        <f t="shared" si="4"/>
        <v>1376.0695000000001</v>
      </c>
      <c r="R16" s="36">
        <f t="shared" si="4"/>
        <v>7007.3640000000005</v>
      </c>
      <c r="S16" s="36">
        <f t="shared" si="4"/>
        <v>651</v>
      </c>
      <c r="T16" s="14"/>
      <c r="U16" s="14"/>
      <c r="V16" s="14"/>
      <c r="W16" s="2"/>
      <c r="X16" s="2"/>
    </row>
    <row r="17" spans="1:24" ht="30.75" customHeight="1" x14ac:dyDescent="0.25">
      <c r="A17" s="3"/>
      <c r="B17" s="3"/>
      <c r="C17" s="3"/>
      <c r="D17" s="3"/>
      <c r="E17" s="3"/>
      <c r="F17" s="3"/>
      <c r="G17" s="3"/>
      <c r="H17" s="3"/>
      <c r="I17" s="3"/>
      <c r="J17" s="3"/>
      <c r="K17" s="3"/>
      <c r="L17" s="3"/>
      <c r="M17" s="3"/>
      <c r="N17" s="3"/>
      <c r="O17" s="3"/>
      <c r="P17" s="3"/>
      <c r="Q17" s="12"/>
      <c r="R17" s="3"/>
      <c r="S17" s="52" t="s">
        <v>77</v>
      </c>
      <c r="T17" s="54">
        <v>1</v>
      </c>
      <c r="U17" s="47"/>
      <c r="V17" s="53"/>
      <c r="W17" s="2"/>
      <c r="X17" s="2"/>
    </row>
    <row r="18" spans="1:24" x14ac:dyDescent="0.25">
      <c r="A18" s="3"/>
      <c r="B18" s="3"/>
      <c r="C18" s="3"/>
      <c r="D18" s="3"/>
      <c r="E18" s="3"/>
      <c r="F18" s="3"/>
      <c r="G18" s="3"/>
      <c r="H18" s="3"/>
      <c r="I18" s="3"/>
      <c r="J18" s="3"/>
      <c r="K18" s="3"/>
      <c r="L18" s="3"/>
      <c r="M18" s="3"/>
      <c r="N18" s="3"/>
      <c r="O18" s="3"/>
      <c r="P18" s="3"/>
      <c r="Q18" s="3"/>
      <c r="R18" s="3"/>
      <c r="S18" s="26" t="s">
        <v>78</v>
      </c>
      <c r="T18" s="55">
        <f>SUM(T5:T17)</f>
        <v>7</v>
      </c>
      <c r="U18" s="55">
        <f t="shared" ref="U18:V18" si="5">SUM(U5:U17)</f>
        <v>4</v>
      </c>
      <c r="V18" s="55">
        <f t="shared" si="5"/>
        <v>18</v>
      </c>
      <c r="W18" s="2"/>
      <c r="X18" s="2"/>
    </row>
    <row r="19" spans="1:24" x14ac:dyDescent="0.25">
      <c r="I19" s="2"/>
      <c r="O19" s="10"/>
      <c r="W19" s="2"/>
      <c r="X19" s="2"/>
    </row>
    <row r="20" spans="1:24" x14ac:dyDescent="0.25">
      <c r="W20" s="2"/>
      <c r="X20" s="2"/>
    </row>
    <row r="21" spans="1:24" x14ac:dyDescent="0.25">
      <c r="W21" s="2"/>
      <c r="X21" s="2"/>
    </row>
    <row r="22" spans="1:24" x14ac:dyDescent="0.25">
      <c r="W22" s="2"/>
      <c r="X22" s="2"/>
    </row>
    <row r="23" spans="1:24" x14ac:dyDescent="0.25">
      <c r="W23" s="2"/>
      <c r="X23" s="2"/>
    </row>
    <row r="24" spans="1:24" x14ac:dyDescent="0.25">
      <c r="W24" s="2"/>
      <c r="X24" s="2"/>
    </row>
    <row r="25" spans="1:24" x14ac:dyDescent="0.25">
      <c r="W25" s="2"/>
      <c r="X25" s="2"/>
    </row>
    <row r="26" spans="1:24" x14ac:dyDescent="0.25">
      <c r="W26" s="2"/>
      <c r="X26" s="2"/>
    </row>
    <row r="27" spans="1:24" x14ac:dyDescent="0.25">
      <c r="W27" s="2"/>
      <c r="X27" s="2"/>
    </row>
    <row r="28" spans="1:24" x14ac:dyDescent="0.25">
      <c r="W28" s="2"/>
      <c r="X28" s="2"/>
    </row>
    <row r="29" spans="1:24" x14ac:dyDescent="0.25">
      <c r="W29" s="2"/>
      <c r="X29" s="2"/>
    </row>
    <row r="30" spans="1:24" x14ac:dyDescent="0.25">
      <c r="W30" s="2"/>
      <c r="X30" s="2"/>
    </row>
    <row r="31" spans="1:24" x14ac:dyDescent="0.25">
      <c r="W31" s="2"/>
      <c r="X31" s="2"/>
    </row>
    <row r="32" spans="1:24" x14ac:dyDescent="0.25">
      <c r="W32" s="2"/>
      <c r="X32" s="2"/>
    </row>
    <row r="33" spans="23:24" x14ac:dyDescent="0.25">
      <c r="W33" s="2"/>
      <c r="X33" s="2"/>
    </row>
    <row r="34" spans="23:24" x14ac:dyDescent="0.25">
      <c r="W34" s="2"/>
      <c r="X34" s="2"/>
    </row>
    <row r="35" spans="23:24" x14ac:dyDescent="0.25">
      <c r="W35" s="2"/>
      <c r="X35" s="2"/>
    </row>
    <row r="36" spans="23:24" x14ac:dyDescent="0.25">
      <c r="W36" s="2"/>
      <c r="X36" s="2"/>
    </row>
    <row r="37" spans="23:24" x14ac:dyDescent="0.25">
      <c r="W37" s="2"/>
      <c r="X37" s="2"/>
    </row>
    <row r="38" spans="23:24" x14ac:dyDescent="0.25">
      <c r="W38" s="2"/>
      <c r="X38" s="2"/>
    </row>
    <row r="39" spans="23:24" x14ac:dyDescent="0.25">
      <c r="W39" s="2"/>
      <c r="X39" s="2"/>
    </row>
    <row r="40" spans="23:24" x14ac:dyDescent="0.25">
      <c r="W40" s="2"/>
      <c r="X40" s="2"/>
    </row>
    <row r="41" spans="23:24" x14ac:dyDescent="0.25">
      <c r="W41" s="2"/>
      <c r="X41" s="2"/>
    </row>
    <row r="42" spans="23:24" x14ac:dyDescent="0.25">
      <c r="W42" s="2"/>
      <c r="X42" s="2"/>
    </row>
    <row r="43" spans="23:24" x14ac:dyDescent="0.25">
      <c r="W43" s="2"/>
      <c r="X43" s="2"/>
    </row>
    <row r="44" spans="23:24" x14ac:dyDescent="0.25">
      <c r="W44" s="2"/>
      <c r="X44" s="2"/>
    </row>
    <row r="45" spans="23:24" x14ac:dyDescent="0.25">
      <c r="W45" s="2"/>
      <c r="X45" s="2"/>
    </row>
  </sheetData>
  <mergeCells count="7">
    <mergeCell ref="A16:E16"/>
    <mergeCell ref="A1:S1"/>
    <mergeCell ref="T1:V1"/>
    <mergeCell ref="D5:E5"/>
    <mergeCell ref="D7:E7"/>
    <mergeCell ref="T3:U3"/>
    <mergeCell ref="A2:V2"/>
  </mergeCells>
  <pageMargins left="0.70866141732283472" right="0.70866141732283472" top="0.74803149606299213" bottom="0.74803149606299213" header="0.31496062992125984" footer="0.31496062992125984"/>
  <pageSetup paperSize="8" orientation="landscape" horizont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28"/>
  <sheetViews>
    <sheetView view="pageBreakPreview" topLeftCell="A2" zoomScaleNormal="100" zoomScaleSheetLayoutView="100" workbookViewId="0">
      <selection activeCell="R26" sqref="R26"/>
    </sheetView>
  </sheetViews>
  <sheetFormatPr defaultRowHeight="15" x14ac:dyDescent="0.25"/>
  <cols>
    <col min="1" max="1" width="7.28515625" customWidth="1"/>
    <col min="2" max="2" width="6" customWidth="1"/>
    <col min="3" max="3" width="10.140625" bestFit="1" customWidth="1"/>
    <col min="4" max="4" width="13.7109375" customWidth="1"/>
    <col min="5" max="5" width="11.28515625" customWidth="1"/>
    <col min="6" max="6" width="12.42578125" hidden="1" customWidth="1"/>
    <col min="7" max="7" width="12.42578125" customWidth="1"/>
    <col min="8" max="8" width="8.5703125" hidden="1" customWidth="1"/>
    <col min="9" max="9" width="13.5703125" customWidth="1"/>
    <col min="10" max="10" width="11" hidden="1" customWidth="1"/>
    <col min="11" max="11" width="14.5703125" customWidth="1"/>
    <col min="12" max="12" width="9.28515625" hidden="1" customWidth="1"/>
    <col min="13" max="14" width="11.28515625" customWidth="1"/>
    <col min="15" max="15" width="10.5703125" customWidth="1"/>
    <col min="16" max="16" width="13.28515625" customWidth="1"/>
    <col min="17" max="17" width="11.5703125" customWidth="1"/>
    <col min="18" max="19" width="9.5703125" customWidth="1"/>
    <col min="20" max="20" width="9.42578125" customWidth="1"/>
    <col min="21" max="21" width="11.5703125" customWidth="1"/>
  </cols>
  <sheetData>
    <row r="1" spans="1:21" ht="15.75" hidden="1" thickBot="1" x14ac:dyDescent="0.3"/>
    <row r="2" spans="1:21" x14ac:dyDescent="0.25">
      <c r="A2" s="64" t="s">
        <v>53</v>
      </c>
      <c r="B2" s="65"/>
      <c r="C2" s="65"/>
      <c r="D2" s="65"/>
      <c r="E2" s="65"/>
      <c r="F2" s="65"/>
      <c r="G2" s="65"/>
      <c r="H2" s="65"/>
      <c r="I2" s="65"/>
      <c r="J2" s="65"/>
      <c r="K2" s="65"/>
      <c r="L2" s="65"/>
      <c r="M2" s="65"/>
      <c r="N2" s="65"/>
      <c r="O2" s="65"/>
      <c r="P2" s="65"/>
      <c r="Q2" s="65"/>
      <c r="R2" s="65"/>
      <c r="S2" s="66"/>
      <c r="T2" s="66"/>
      <c r="U2" s="67"/>
    </row>
    <row r="3" spans="1:21" ht="45" x14ac:dyDescent="0.25">
      <c r="A3" s="16" t="s">
        <v>1</v>
      </c>
      <c r="B3" s="17" t="s">
        <v>25</v>
      </c>
      <c r="C3" s="18" t="s">
        <v>3</v>
      </c>
      <c r="D3" s="18" t="s">
        <v>37</v>
      </c>
      <c r="E3" s="17" t="s">
        <v>7</v>
      </c>
      <c r="F3" s="17" t="s">
        <v>38</v>
      </c>
      <c r="G3" s="17" t="s">
        <v>28</v>
      </c>
      <c r="H3" s="17" t="s">
        <v>38</v>
      </c>
      <c r="I3" s="17" t="s">
        <v>29</v>
      </c>
      <c r="J3" s="17" t="s">
        <v>38</v>
      </c>
      <c r="K3" s="17" t="s">
        <v>30</v>
      </c>
      <c r="L3" s="17" t="s">
        <v>38</v>
      </c>
      <c r="M3" s="17" t="s">
        <v>9</v>
      </c>
      <c r="N3" s="17"/>
      <c r="O3" s="17" t="s">
        <v>8</v>
      </c>
      <c r="P3" s="17" t="s">
        <v>10</v>
      </c>
      <c r="Q3" s="17" t="s">
        <v>33</v>
      </c>
      <c r="R3" s="73" t="s">
        <v>26</v>
      </c>
      <c r="S3" s="74"/>
      <c r="T3" s="17" t="s">
        <v>27</v>
      </c>
      <c r="U3" s="19" t="s">
        <v>2</v>
      </c>
    </row>
    <row r="4" spans="1:21" x14ac:dyDescent="0.25">
      <c r="A4" s="8"/>
      <c r="B4" s="1"/>
      <c r="C4" s="1"/>
      <c r="D4" s="22">
        <v>10.763999999999999</v>
      </c>
      <c r="E4" s="22"/>
      <c r="F4" s="22">
        <v>10.763999999999999</v>
      </c>
      <c r="G4" s="22"/>
      <c r="H4" s="22">
        <v>10.763999999999999</v>
      </c>
      <c r="I4" s="22"/>
      <c r="J4" s="22">
        <v>10.763999999999999</v>
      </c>
      <c r="K4" s="22"/>
      <c r="L4" s="22">
        <v>10.763999999999999</v>
      </c>
      <c r="M4" s="1"/>
      <c r="N4" s="1"/>
      <c r="O4" s="1"/>
      <c r="P4" s="1"/>
      <c r="Q4" s="1"/>
      <c r="R4" s="19" t="s">
        <v>45</v>
      </c>
      <c r="S4" s="19" t="s">
        <v>46</v>
      </c>
      <c r="T4" s="1"/>
      <c r="U4" s="27" t="s">
        <v>55</v>
      </c>
    </row>
    <row r="5" spans="1:21" x14ac:dyDescent="0.25">
      <c r="A5" s="39" t="s">
        <v>4</v>
      </c>
      <c r="B5" s="75" t="s">
        <v>51</v>
      </c>
      <c r="C5" s="76"/>
      <c r="D5" s="38">
        <v>206.49039999999999</v>
      </c>
      <c r="E5" s="25">
        <f t="shared" ref="E5" si="0">D5*$D$4</f>
        <v>2222.6626655999999</v>
      </c>
      <c r="F5" s="28">
        <v>187.13810000000001</v>
      </c>
      <c r="G5" s="25">
        <f t="shared" ref="G5" si="1">F5*$F$4</f>
        <v>2014.3545084</v>
      </c>
      <c r="H5" s="28">
        <v>0</v>
      </c>
      <c r="I5" s="25">
        <f t="shared" ref="I5" si="2">H5*$H$4</f>
        <v>0</v>
      </c>
      <c r="J5" s="28">
        <v>0</v>
      </c>
      <c r="K5" s="25">
        <f t="shared" ref="K5" si="3">J5*$J$4</f>
        <v>0</v>
      </c>
      <c r="L5" s="28">
        <f>F5+H5+J5</f>
        <v>187.13810000000001</v>
      </c>
      <c r="M5" s="25">
        <f t="shared" ref="M5" si="4">L5*$L$4</f>
        <v>2014.3545084</v>
      </c>
      <c r="N5" s="25">
        <f>O5/L$4</f>
        <v>68.75173858031431</v>
      </c>
      <c r="O5" s="26">
        <f>(E5*$G$21)+'Common Area Breakup Details'!E40</f>
        <v>740.04371407850317</v>
      </c>
      <c r="P5" s="25">
        <f t="shared" ref="P5" si="5">O5+E5</f>
        <v>2962.7063796785033</v>
      </c>
      <c r="Q5" s="26">
        <f>E5*$G$24</f>
        <v>1336.112199462583</v>
      </c>
      <c r="R5" s="27"/>
      <c r="S5" s="27"/>
      <c r="T5" s="27"/>
      <c r="U5" s="9"/>
    </row>
    <row r="6" spans="1:21" x14ac:dyDescent="0.25">
      <c r="A6" s="5"/>
      <c r="B6" s="13"/>
      <c r="C6" s="3"/>
      <c r="D6" s="3"/>
      <c r="E6" s="23"/>
      <c r="F6" s="3"/>
      <c r="G6" s="23"/>
      <c r="H6" s="3"/>
      <c r="I6" s="23"/>
      <c r="J6" s="3"/>
      <c r="K6" s="23"/>
      <c r="L6" s="3"/>
      <c r="M6" s="23"/>
      <c r="N6" s="23"/>
      <c r="O6" s="12"/>
      <c r="P6" s="23"/>
      <c r="Q6" s="12"/>
      <c r="R6" s="1"/>
      <c r="S6" s="1"/>
      <c r="T6" s="1"/>
      <c r="U6" s="9"/>
    </row>
    <row r="7" spans="1:21" x14ac:dyDescent="0.25">
      <c r="A7" s="39" t="s">
        <v>5</v>
      </c>
      <c r="B7" s="75" t="s">
        <v>51</v>
      </c>
      <c r="C7" s="76"/>
      <c r="D7" s="38">
        <v>206.49039999999999</v>
      </c>
      <c r="E7" s="25">
        <f>D7*$D$4</f>
        <v>2222.6626655999999</v>
      </c>
      <c r="F7" s="28">
        <v>187.13810000000001</v>
      </c>
      <c r="G7" s="25">
        <f>F7*$F$4</f>
        <v>2014.3545084</v>
      </c>
      <c r="H7" s="28">
        <v>0</v>
      </c>
      <c r="I7" s="25">
        <f>H7*$H$4</f>
        <v>0</v>
      </c>
      <c r="J7" s="28">
        <v>0</v>
      </c>
      <c r="K7" s="25">
        <f>J7*$J$4</f>
        <v>0</v>
      </c>
      <c r="L7" s="28">
        <f>F7+H7+J7</f>
        <v>187.13810000000001</v>
      </c>
      <c r="M7" s="25">
        <f>L7*$L$4</f>
        <v>2014.3545084</v>
      </c>
      <c r="N7" s="25">
        <f>O7/L$4</f>
        <v>68.75173858031431</v>
      </c>
      <c r="O7" s="26">
        <f>(E7*$G$21)+'Common Area Breakup Details'!E40</f>
        <v>740.04371407850317</v>
      </c>
      <c r="P7" s="25">
        <f>O7+E7</f>
        <v>2962.7063796785033</v>
      </c>
      <c r="Q7" s="26">
        <f>E7*$G$24</f>
        <v>1336.112199462583</v>
      </c>
      <c r="R7" s="27"/>
      <c r="S7" s="27"/>
      <c r="T7" s="27"/>
      <c r="U7" s="9"/>
    </row>
    <row r="8" spans="1:21" x14ac:dyDescent="0.25">
      <c r="A8" s="5"/>
      <c r="B8" s="13"/>
      <c r="C8" s="3"/>
      <c r="D8" s="3"/>
      <c r="E8" s="23">
        <f t="shared" ref="E8" si="6">D8*$D$4</f>
        <v>0</v>
      </c>
      <c r="F8" s="3"/>
      <c r="G8" s="23"/>
      <c r="H8" s="3"/>
      <c r="I8" s="23"/>
      <c r="J8" s="3"/>
      <c r="K8" s="23"/>
      <c r="L8" s="3"/>
      <c r="M8" s="23"/>
      <c r="N8" s="23"/>
      <c r="O8" s="12"/>
      <c r="P8" s="23"/>
      <c r="Q8" s="12"/>
      <c r="R8" s="1"/>
      <c r="S8" s="1"/>
      <c r="T8" s="1"/>
      <c r="U8" s="9"/>
    </row>
    <row r="9" spans="1:21" x14ac:dyDescent="0.25">
      <c r="A9" s="39" t="s">
        <v>6</v>
      </c>
      <c r="B9" s="14">
        <v>3</v>
      </c>
      <c r="C9" s="15" t="s">
        <v>34</v>
      </c>
      <c r="D9" s="38">
        <v>113.61450000000001</v>
      </c>
      <c r="E9" s="25">
        <f>D9*$D$4</f>
        <v>1222.9464780000001</v>
      </c>
      <c r="F9" s="28">
        <v>94.042900000000003</v>
      </c>
      <c r="G9" s="25">
        <f>F9*$F$4</f>
        <v>1012.2777755999999</v>
      </c>
      <c r="H9" s="28">
        <v>2.7174</v>
      </c>
      <c r="I9" s="25">
        <f>H9*$H$4</f>
        <v>29.2500936</v>
      </c>
      <c r="J9" s="28">
        <v>7.3097000000000003</v>
      </c>
      <c r="K9" s="25">
        <f>J9*$J$4</f>
        <v>78.681610800000001</v>
      </c>
      <c r="L9" s="28">
        <f>F9+H9+J9</f>
        <v>104.07000000000001</v>
      </c>
      <c r="M9" s="25">
        <f>L9*$L$4</f>
        <v>1120.20948</v>
      </c>
      <c r="N9" s="25">
        <f>O9/L$4</f>
        <v>26.387954263046222</v>
      </c>
      <c r="O9" s="26">
        <f>E9*$G$21</f>
        <v>284.03993968742952</v>
      </c>
      <c r="P9" s="25">
        <f>O9+E9</f>
        <v>1506.9864176874296</v>
      </c>
      <c r="Q9" s="26">
        <f>E9*$G$24</f>
        <v>735.15146217858876</v>
      </c>
      <c r="R9" s="27"/>
      <c r="S9" s="27"/>
      <c r="T9" s="27"/>
      <c r="U9" s="9"/>
    </row>
    <row r="10" spans="1:21" x14ac:dyDescent="0.25">
      <c r="A10" s="39" t="s">
        <v>6</v>
      </c>
      <c r="B10" s="14">
        <v>4</v>
      </c>
      <c r="C10" s="15" t="s">
        <v>52</v>
      </c>
      <c r="D10" s="38">
        <v>109.9113</v>
      </c>
      <c r="E10" s="25">
        <f t="shared" ref="E10" si="7">D10*$D$4</f>
        <v>1183.0852331999999</v>
      </c>
      <c r="F10" s="28">
        <v>89.727000000000004</v>
      </c>
      <c r="G10" s="25">
        <f t="shared" ref="G10" si="8">F10*$F$4</f>
        <v>965.82142799999997</v>
      </c>
      <c r="H10" s="28">
        <v>3.5535000000000001</v>
      </c>
      <c r="I10" s="25">
        <f t="shared" ref="I10" si="9">H10*$H$4</f>
        <v>38.249873999999998</v>
      </c>
      <c r="J10" s="28">
        <v>5.4443000000000001</v>
      </c>
      <c r="K10" s="25">
        <f t="shared" ref="K10" si="10">J10*$J$4</f>
        <v>58.602445199999998</v>
      </c>
      <c r="L10" s="28">
        <f t="shared" ref="L10" si="11">F10+H10+J10</f>
        <v>98.724800000000002</v>
      </c>
      <c r="M10" s="25">
        <f t="shared" ref="M10" si="12">L10*$L$4</f>
        <v>1062.6737472</v>
      </c>
      <c r="N10" s="25">
        <f>O10/L$4</f>
        <v>25.527853904140333</v>
      </c>
      <c r="O10" s="26">
        <f>E10*$G$21</f>
        <v>274.78181942416654</v>
      </c>
      <c r="P10" s="25">
        <f t="shared" ref="P10" si="13">O10+E10</f>
        <v>1457.8670526241665</v>
      </c>
      <c r="Q10" s="26">
        <f>E10*$G$24</f>
        <v>711.18961844614466</v>
      </c>
      <c r="R10" s="27"/>
      <c r="S10" s="27"/>
      <c r="T10" s="27"/>
      <c r="U10" s="9"/>
    </row>
    <row r="11" spans="1:21" x14ac:dyDescent="0.25">
      <c r="A11" s="5"/>
      <c r="B11" s="13"/>
      <c r="C11" s="3"/>
      <c r="D11" s="3"/>
      <c r="E11" s="23"/>
      <c r="F11" s="3"/>
      <c r="G11" s="23"/>
      <c r="H11" s="3"/>
      <c r="I11" s="23"/>
      <c r="J11" s="3"/>
      <c r="K11" s="23"/>
      <c r="L11" s="3"/>
      <c r="M11" s="23"/>
      <c r="N11" s="23"/>
      <c r="O11" s="12"/>
      <c r="P11" s="23"/>
      <c r="Q11" s="12"/>
      <c r="R11" s="1"/>
      <c r="S11" s="1"/>
      <c r="T11" s="1"/>
      <c r="U11" s="9"/>
    </row>
    <row r="12" spans="1:21" x14ac:dyDescent="0.25">
      <c r="A12" s="39" t="s">
        <v>35</v>
      </c>
      <c r="B12" s="14">
        <v>5</v>
      </c>
      <c r="C12" s="15" t="s">
        <v>34</v>
      </c>
      <c r="D12" s="38">
        <v>113.61450000000001</v>
      </c>
      <c r="E12" s="25">
        <f>D12*$D$4</f>
        <v>1222.9464780000001</v>
      </c>
      <c r="F12" s="28">
        <v>94.042900000000003</v>
      </c>
      <c r="G12" s="25">
        <f>F12*$F$4</f>
        <v>1012.2777755999999</v>
      </c>
      <c r="H12" s="28">
        <v>2.7174</v>
      </c>
      <c r="I12" s="25">
        <f>H12*$H$4</f>
        <v>29.2500936</v>
      </c>
      <c r="J12" s="28">
        <v>7.3097000000000003</v>
      </c>
      <c r="K12" s="25">
        <f>J12*$J$4</f>
        <v>78.681610800000001</v>
      </c>
      <c r="L12" s="28">
        <f>F12+H12+J12</f>
        <v>104.07000000000001</v>
      </c>
      <c r="M12" s="25">
        <f>L12*$L$4</f>
        <v>1120.20948</v>
      </c>
      <c r="N12" s="25">
        <f>O12/L$4</f>
        <v>26.387954263046222</v>
      </c>
      <c r="O12" s="26">
        <f>E12*$G$21</f>
        <v>284.03993968742952</v>
      </c>
      <c r="P12" s="25">
        <f>O12+E12</f>
        <v>1506.9864176874296</v>
      </c>
      <c r="Q12" s="26">
        <f>E12*$G$24</f>
        <v>735.15146217858876</v>
      </c>
      <c r="R12" s="27"/>
      <c r="S12" s="27"/>
      <c r="T12" s="27"/>
      <c r="U12" s="9"/>
    </row>
    <row r="13" spans="1:21" x14ac:dyDescent="0.25">
      <c r="A13" s="39" t="s">
        <v>35</v>
      </c>
      <c r="B13" s="14">
        <v>6</v>
      </c>
      <c r="C13" s="15" t="s">
        <v>52</v>
      </c>
      <c r="D13" s="38">
        <v>109.9113</v>
      </c>
      <c r="E13" s="25">
        <f t="shared" ref="E13" si="14">D13*$D$4</f>
        <v>1183.0852331999999</v>
      </c>
      <c r="F13" s="28">
        <v>89.727000000000004</v>
      </c>
      <c r="G13" s="25">
        <f t="shared" ref="G13" si="15">F13*$F$4</f>
        <v>965.82142799999997</v>
      </c>
      <c r="H13" s="28">
        <v>3.5535000000000001</v>
      </c>
      <c r="I13" s="25">
        <f t="shared" ref="I13" si="16">H13*$H$4</f>
        <v>38.249873999999998</v>
      </c>
      <c r="J13" s="28">
        <v>5.4443000000000001</v>
      </c>
      <c r="K13" s="25">
        <f t="shared" ref="K13" si="17">J13*$J$4</f>
        <v>58.602445199999998</v>
      </c>
      <c r="L13" s="28">
        <f t="shared" ref="L13" si="18">F13+H13+J13</f>
        <v>98.724800000000002</v>
      </c>
      <c r="M13" s="25">
        <f t="shared" ref="M13" si="19">L13*$L$4</f>
        <v>1062.6737472</v>
      </c>
      <c r="N13" s="25">
        <f>O13/L$4</f>
        <v>25.527853904140333</v>
      </c>
      <c r="O13" s="26">
        <f>E13*$G$21</f>
        <v>274.78181942416654</v>
      </c>
      <c r="P13" s="25">
        <f t="shared" ref="P13" si="20">O13+E13</f>
        <v>1457.8670526241665</v>
      </c>
      <c r="Q13" s="26">
        <f>E13*$G$24</f>
        <v>711.18961844614466</v>
      </c>
      <c r="R13" s="27"/>
      <c r="S13" s="27"/>
      <c r="T13" s="27"/>
      <c r="U13" s="9"/>
    </row>
    <row r="14" spans="1:21" x14ac:dyDescent="0.25">
      <c r="A14" s="5"/>
      <c r="B14" s="13"/>
      <c r="C14" s="3"/>
      <c r="D14" s="3"/>
      <c r="E14" s="23"/>
      <c r="F14" s="3"/>
      <c r="G14" s="23"/>
      <c r="H14" s="3"/>
      <c r="I14" s="23"/>
      <c r="J14" s="3"/>
      <c r="K14" s="23"/>
      <c r="L14" s="3"/>
      <c r="M14" s="23"/>
      <c r="N14" s="23"/>
      <c r="O14" s="12"/>
      <c r="P14" s="23"/>
      <c r="Q14" s="12"/>
      <c r="R14" s="1"/>
      <c r="S14" s="1"/>
      <c r="T14" s="1"/>
      <c r="U14" s="9"/>
    </row>
    <row r="15" spans="1:21" x14ac:dyDescent="0.25">
      <c r="A15" s="39" t="s">
        <v>36</v>
      </c>
      <c r="B15" s="14">
        <v>7</v>
      </c>
      <c r="C15" s="15" t="s">
        <v>34</v>
      </c>
      <c r="D15" s="38">
        <v>222.9256</v>
      </c>
      <c r="E15" s="25">
        <f>D15*$D$4</f>
        <v>2399.5711584000001</v>
      </c>
      <c r="F15" s="28">
        <v>187.02430000000001</v>
      </c>
      <c r="G15" s="25">
        <f>F15*$F$4</f>
        <v>2013.1295651999999</v>
      </c>
      <c r="H15" s="28">
        <v>1.4632000000000001</v>
      </c>
      <c r="I15" s="25">
        <f>H15*$H$4</f>
        <v>15.7498848</v>
      </c>
      <c r="J15" s="28">
        <v>14.0501</v>
      </c>
      <c r="K15" s="25">
        <f>J15*$J$4</f>
        <v>151.2352764</v>
      </c>
      <c r="L15" s="28">
        <f>F15+H15+J15</f>
        <v>202.5376</v>
      </c>
      <c r="M15" s="25">
        <f>L15*$L$4</f>
        <v>2180.1147263999997</v>
      </c>
      <c r="N15" s="25">
        <f>O15/L$4</f>
        <v>51.776406504998363</v>
      </c>
      <c r="O15" s="26">
        <f>E15*$G$21</f>
        <v>557.32123961980233</v>
      </c>
      <c r="P15" s="25">
        <f>O15+E15</f>
        <v>2956.8923980198024</v>
      </c>
      <c r="Q15" s="26">
        <f>E15*$G$24</f>
        <v>1442.4574398253674</v>
      </c>
      <c r="R15" s="27"/>
      <c r="S15" s="27"/>
      <c r="T15" s="27"/>
      <c r="U15" s="9"/>
    </row>
    <row r="16" spans="1:21" ht="15.75" thickBot="1" x14ac:dyDescent="0.3">
      <c r="A16" s="5"/>
      <c r="B16" s="13"/>
      <c r="C16" s="3"/>
      <c r="D16" s="3"/>
      <c r="E16" s="23"/>
      <c r="F16" s="3"/>
      <c r="G16" s="23"/>
      <c r="H16" s="3"/>
      <c r="I16" s="23"/>
      <c r="J16" s="3"/>
      <c r="K16" s="23">
        <f t="shared" ref="K16" si="21">J16*$J$4</f>
        <v>0</v>
      </c>
      <c r="L16" s="3"/>
      <c r="M16" s="23"/>
      <c r="N16" s="23"/>
      <c r="O16" s="12"/>
      <c r="P16" s="23"/>
      <c r="Q16" s="12"/>
      <c r="R16" s="1"/>
      <c r="S16" s="1"/>
      <c r="T16" s="1"/>
      <c r="U16" s="9"/>
    </row>
    <row r="17" spans="1:21" ht="15.75" thickBot="1" x14ac:dyDescent="0.3">
      <c r="A17" s="68" t="s">
        <v>11</v>
      </c>
      <c r="B17" s="69"/>
      <c r="C17" s="69"/>
      <c r="D17" s="24">
        <f t="shared" ref="D17:M17" si="22">SUM(D5:D16)</f>
        <v>1082.9579999999999</v>
      </c>
      <c r="E17" s="20">
        <f t="shared" si="22"/>
        <v>11656.959911999998</v>
      </c>
      <c r="F17" s="24">
        <f t="shared" si="22"/>
        <v>928.84030000000007</v>
      </c>
      <c r="G17" s="20">
        <f t="shared" si="22"/>
        <v>9998.0369891999999</v>
      </c>
      <c r="H17" s="24">
        <f t="shared" si="22"/>
        <v>14.005000000000001</v>
      </c>
      <c r="I17" s="20">
        <f t="shared" si="22"/>
        <v>150.74981999999997</v>
      </c>
      <c r="J17" s="24">
        <f t="shared" si="22"/>
        <v>39.558100000000003</v>
      </c>
      <c r="K17" s="20">
        <f t="shared" si="22"/>
        <v>425.80338840000002</v>
      </c>
      <c r="L17" s="24">
        <f t="shared" si="22"/>
        <v>982.40340000000003</v>
      </c>
      <c r="M17" s="20">
        <f t="shared" si="22"/>
        <v>10574.590197599999</v>
      </c>
      <c r="N17" s="20">
        <f>SUM(N5:N15)</f>
        <v>293.11150000000009</v>
      </c>
      <c r="O17" s="20">
        <f t="shared" ref="O17:T17" si="23">SUM(O5:O16)</f>
        <v>3155.0521860000008</v>
      </c>
      <c r="P17" s="20">
        <f t="shared" si="23"/>
        <v>14812.012097999999</v>
      </c>
      <c r="Q17" s="43">
        <f t="shared" si="23"/>
        <v>7007.3640000000005</v>
      </c>
      <c r="R17" s="20">
        <f t="shared" si="23"/>
        <v>0</v>
      </c>
      <c r="S17" s="20">
        <f t="shared" si="23"/>
        <v>0</v>
      </c>
      <c r="T17" s="20">
        <f t="shared" si="23"/>
        <v>0</v>
      </c>
      <c r="U17" s="21"/>
    </row>
    <row r="20" spans="1:21" ht="15.75" thickBot="1" x14ac:dyDescent="0.3">
      <c r="C20" t="s">
        <v>62</v>
      </c>
      <c r="D20" t="s">
        <v>58</v>
      </c>
      <c r="E20" s="40">
        <f>E17</f>
        <v>11656.959911999998</v>
      </c>
      <c r="F20" s="2"/>
    </row>
    <row r="21" spans="1:21" ht="15.75" thickBot="1" x14ac:dyDescent="0.3">
      <c r="B21" s="77" t="s">
        <v>60</v>
      </c>
      <c r="C21" s="77"/>
      <c r="D21" t="s">
        <v>60</v>
      </c>
      <c r="E21" s="40">
        <f>'Common Area Breakup Details'!E29</f>
        <v>2707.4301696000002</v>
      </c>
      <c r="F21" s="2"/>
      <c r="G21" s="30">
        <f>E21/E20</f>
        <v>0.23225868408562481</v>
      </c>
      <c r="H21" s="11"/>
      <c r="I21" s="70" t="s">
        <v>42</v>
      </c>
      <c r="J21" s="71"/>
      <c r="K21" s="72"/>
      <c r="M21" s="31" t="s">
        <v>55</v>
      </c>
      <c r="N21" s="46"/>
      <c r="P21">
        <f>O17/10.764</f>
        <v>293.11150000000009</v>
      </c>
    </row>
    <row r="22" spans="1:21" x14ac:dyDescent="0.25">
      <c r="C22" t="s">
        <v>61</v>
      </c>
      <c r="E22" s="40"/>
    </row>
    <row r="23" spans="1:21" x14ac:dyDescent="0.25">
      <c r="D23" t="s">
        <v>58</v>
      </c>
      <c r="E23" s="42">
        <f>E17</f>
        <v>11656.959911999998</v>
      </c>
    </row>
    <row r="24" spans="1:21" x14ac:dyDescent="0.25">
      <c r="D24" t="s">
        <v>59</v>
      </c>
      <c r="E24" s="42">
        <f>E26</f>
        <v>7007.3639999999996</v>
      </c>
      <c r="F24" s="10"/>
      <c r="G24" s="41">
        <f>E24/E23</f>
        <v>0.6011313458139651</v>
      </c>
    </row>
    <row r="25" spans="1:21" x14ac:dyDescent="0.25">
      <c r="R25">
        <f>P17/10.764</f>
        <v>1376.0695000000001</v>
      </c>
    </row>
    <row r="26" spans="1:21" x14ac:dyDescent="0.25">
      <c r="E26">
        <f>651*10.764</f>
        <v>7007.3639999999996</v>
      </c>
    </row>
    <row r="28" spans="1:21" x14ac:dyDescent="0.25">
      <c r="L28" s="2"/>
      <c r="O28">
        <f>P5/10.764</f>
        <v>275.2421385803143</v>
      </c>
      <c r="P28">
        <f>P17/10.764</f>
        <v>1376.0695000000001</v>
      </c>
    </row>
  </sheetData>
  <mergeCells count="7">
    <mergeCell ref="A2:U2"/>
    <mergeCell ref="A17:C17"/>
    <mergeCell ref="I21:K21"/>
    <mergeCell ref="R3:S3"/>
    <mergeCell ref="B7:C7"/>
    <mergeCell ref="B5:C5"/>
    <mergeCell ref="B21:C21"/>
  </mergeCells>
  <pageMargins left="0.82677165354330717" right="0.23622047244094491" top="0.74803149606299213" bottom="0.74803149606299213" header="0.31496062992125984" footer="0.31496062992125984"/>
  <pageSetup paperSize="8" scale="120" orientation="landscape" horizontalDpi="4294967292" r:id="rId1"/>
  <ignoredErrors>
    <ignoredError sqref="F17"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0"/>
  <sheetViews>
    <sheetView view="pageBreakPreview" zoomScale="160" zoomScaleNormal="115" zoomScaleSheetLayoutView="160" workbookViewId="0">
      <selection activeCell="I18" sqref="I18"/>
    </sheetView>
  </sheetViews>
  <sheetFormatPr defaultRowHeight="15" x14ac:dyDescent="0.25"/>
  <cols>
    <col min="1" max="2" width="9.140625" style="3"/>
    <col min="3" max="3" width="17.7109375" style="3" bestFit="1" customWidth="1"/>
    <col min="4" max="4" width="14.5703125" style="3" hidden="1" customWidth="1"/>
    <col min="5" max="5" width="9.140625" style="3"/>
    <col min="6" max="6" width="11.140625" style="3" customWidth="1"/>
    <col min="7" max="7" width="10.5703125" style="3" bestFit="1" customWidth="1"/>
    <col min="8" max="16384" width="9.140625" style="3"/>
  </cols>
  <sheetData>
    <row r="1" spans="1:7" x14ac:dyDescent="0.25">
      <c r="A1" s="78" t="s">
        <v>54</v>
      </c>
      <c r="B1" s="79"/>
      <c r="C1" s="79"/>
      <c r="D1" s="79"/>
      <c r="E1" s="79"/>
      <c r="F1" s="79"/>
      <c r="G1" s="80"/>
    </row>
    <row r="2" spans="1:7" x14ac:dyDescent="0.25">
      <c r="A2" s="85" t="s">
        <v>21</v>
      </c>
      <c r="B2" s="56"/>
      <c r="C2" s="56"/>
      <c r="D2" s="36" t="s">
        <v>38</v>
      </c>
      <c r="E2" s="15" t="s">
        <v>12</v>
      </c>
      <c r="G2" s="29" t="s">
        <v>55</v>
      </c>
    </row>
    <row r="3" spans="1:7" x14ac:dyDescent="0.25">
      <c r="A3" s="5"/>
      <c r="B3" s="81" t="s">
        <v>13</v>
      </c>
      <c r="C3" s="82"/>
      <c r="D3" s="34">
        <v>10.763999999999999</v>
      </c>
      <c r="G3" s="4"/>
    </row>
    <row r="4" spans="1:7" x14ac:dyDescent="0.25">
      <c r="A4" s="5"/>
      <c r="C4" s="15" t="s">
        <v>43</v>
      </c>
      <c r="D4" s="15">
        <v>21.094799999999999</v>
      </c>
      <c r="E4" s="28">
        <f>D4*$D$3</f>
        <v>227.06442719999998</v>
      </c>
      <c r="G4" s="4"/>
    </row>
    <row r="5" spans="1:7" x14ac:dyDescent="0.25">
      <c r="A5" s="5"/>
      <c r="B5" s="83" t="s">
        <v>15</v>
      </c>
      <c r="C5" s="82"/>
      <c r="G5" s="4"/>
    </row>
    <row r="6" spans="1:7" x14ac:dyDescent="0.25">
      <c r="A6" s="5"/>
      <c r="C6" s="15" t="s">
        <v>14</v>
      </c>
      <c r="D6" s="15">
        <v>28.954599999999999</v>
      </c>
      <c r="E6" s="28">
        <f>D6*$D$3</f>
        <v>311.66731439999995</v>
      </c>
      <c r="G6" s="4"/>
    </row>
    <row r="7" spans="1:7" x14ac:dyDescent="0.25">
      <c r="A7" s="5"/>
      <c r="B7" s="83" t="s">
        <v>16</v>
      </c>
      <c r="C7" s="81"/>
      <c r="G7" s="4"/>
    </row>
    <row r="8" spans="1:7" x14ac:dyDescent="0.25">
      <c r="A8" s="5"/>
      <c r="C8" s="3" t="s">
        <v>14</v>
      </c>
      <c r="D8" s="15">
        <v>28.954599999999999</v>
      </c>
      <c r="E8" s="28">
        <f>D8*$D$3</f>
        <v>311.66731439999995</v>
      </c>
      <c r="G8" s="4"/>
    </row>
    <row r="9" spans="1:7" x14ac:dyDescent="0.25">
      <c r="A9" s="5"/>
      <c r="B9" s="83" t="s">
        <v>17</v>
      </c>
      <c r="C9" s="84"/>
      <c r="G9" s="4"/>
    </row>
    <row r="10" spans="1:7" x14ac:dyDescent="0.25">
      <c r="A10" s="5"/>
      <c r="C10" s="15" t="s">
        <v>14</v>
      </c>
      <c r="D10" s="15">
        <v>26.430700000000002</v>
      </c>
      <c r="E10" s="28">
        <f>D10*$D$3</f>
        <v>284.50005479999999</v>
      </c>
      <c r="G10" s="4"/>
    </row>
    <row r="11" spans="1:7" x14ac:dyDescent="0.25">
      <c r="A11" s="5"/>
      <c r="B11" s="83" t="s">
        <v>39</v>
      </c>
      <c r="C11" s="84"/>
      <c r="G11" s="4"/>
    </row>
    <row r="12" spans="1:7" x14ac:dyDescent="0.25">
      <c r="A12" s="5"/>
      <c r="C12" s="15" t="s">
        <v>14</v>
      </c>
      <c r="D12" s="15">
        <v>26.430700000000002</v>
      </c>
      <c r="E12" s="28">
        <f>D12*$D$3</f>
        <v>284.50005479999999</v>
      </c>
      <c r="G12" s="4"/>
    </row>
    <row r="13" spans="1:7" x14ac:dyDescent="0.25">
      <c r="A13" s="5"/>
      <c r="B13" s="83" t="s">
        <v>40</v>
      </c>
      <c r="C13" s="84"/>
      <c r="G13" s="4"/>
    </row>
    <row r="14" spans="1:7" x14ac:dyDescent="0.25">
      <c r="A14" s="5"/>
      <c r="C14" s="15" t="s">
        <v>14</v>
      </c>
      <c r="D14" s="15">
        <v>26.430700000000002</v>
      </c>
      <c r="E14" s="28">
        <f>D14*$D$3</f>
        <v>284.50005479999999</v>
      </c>
      <c r="G14" s="4"/>
    </row>
    <row r="15" spans="1:7" x14ac:dyDescent="0.25">
      <c r="A15" s="5"/>
      <c r="B15" s="83" t="s">
        <v>18</v>
      </c>
      <c r="C15" s="82"/>
      <c r="G15" s="4"/>
    </row>
    <row r="16" spans="1:7" x14ac:dyDescent="0.25">
      <c r="A16" s="5"/>
      <c r="C16" s="15" t="s">
        <v>19</v>
      </c>
      <c r="D16" s="15">
        <v>31.8657</v>
      </c>
      <c r="E16" s="28">
        <f t="shared" ref="E16:E17" si="0">D16*$D$3</f>
        <v>343.00239479999999</v>
      </c>
      <c r="G16" s="4"/>
    </row>
    <row r="17" spans="1:7" x14ac:dyDescent="0.25">
      <c r="A17" s="5"/>
      <c r="C17" s="15" t="s">
        <v>20</v>
      </c>
      <c r="D17" s="15">
        <f>9.0929+12.8206</f>
        <v>21.913499999999999</v>
      </c>
      <c r="E17" s="28">
        <f t="shared" si="0"/>
        <v>235.87691399999997</v>
      </c>
      <c r="G17" s="4"/>
    </row>
    <row r="18" spans="1:7" x14ac:dyDescent="0.25">
      <c r="A18" s="5"/>
      <c r="G18" s="4"/>
    </row>
    <row r="19" spans="1:7" x14ac:dyDescent="0.25">
      <c r="A19" s="85" t="s">
        <v>44</v>
      </c>
      <c r="B19" s="56"/>
      <c r="C19" s="56"/>
      <c r="D19" s="12"/>
      <c r="G19" s="4"/>
    </row>
    <row r="20" spans="1:7" x14ac:dyDescent="0.25">
      <c r="A20" s="5"/>
      <c r="B20" s="81" t="s">
        <v>13</v>
      </c>
      <c r="C20" s="82"/>
      <c r="G20" s="4"/>
    </row>
    <row r="21" spans="1:7" x14ac:dyDescent="0.25">
      <c r="A21" s="5"/>
      <c r="C21" s="44" t="s">
        <v>47</v>
      </c>
      <c r="D21" s="45">
        <v>13.2075</v>
      </c>
      <c r="E21" s="28">
        <f>D21*$D$3</f>
        <v>142.16552999999999</v>
      </c>
      <c r="G21" s="4"/>
    </row>
    <row r="22" spans="1:7" x14ac:dyDescent="0.25">
      <c r="A22" s="5"/>
      <c r="G22" s="4"/>
    </row>
    <row r="23" spans="1:7" x14ac:dyDescent="0.25">
      <c r="A23" s="85" t="s">
        <v>22</v>
      </c>
      <c r="B23" s="56"/>
      <c r="C23" s="56"/>
      <c r="D23" s="32"/>
      <c r="G23" s="4"/>
    </row>
    <row r="24" spans="1:7" x14ac:dyDescent="0.25">
      <c r="A24" s="5"/>
      <c r="B24" s="81" t="s">
        <v>13</v>
      </c>
      <c r="C24" s="82"/>
      <c r="G24" s="4"/>
    </row>
    <row r="25" spans="1:7" x14ac:dyDescent="0.25">
      <c r="A25" s="5"/>
      <c r="C25" s="15" t="s">
        <v>49</v>
      </c>
      <c r="D25" s="15">
        <v>10.77</v>
      </c>
      <c r="E25" s="28">
        <f t="shared" ref="E25:E28" si="1">D25*$D$3</f>
        <v>115.92827999999999</v>
      </c>
      <c r="G25" s="4"/>
    </row>
    <row r="26" spans="1:7" x14ac:dyDescent="0.25">
      <c r="A26" s="5"/>
      <c r="C26" s="15" t="s">
        <v>48</v>
      </c>
      <c r="D26" s="15">
        <v>10.77</v>
      </c>
      <c r="E26" s="28">
        <f t="shared" si="1"/>
        <v>115.92827999999999</v>
      </c>
      <c r="G26" s="4"/>
    </row>
    <row r="27" spans="1:7" x14ac:dyDescent="0.25">
      <c r="A27" s="5"/>
      <c r="C27" s="15" t="s">
        <v>41</v>
      </c>
      <c r="D27" s="15">
        <v>4.7035999999999998</v>
      </c>
      <c r="E27" s="28">
        <f t="shared" si="1"/>
        <v>50.629550399999992</v>
      </c>
      <c r="G27" s="4"/>
    </row>
    <row r="28" spans="1:7" x14ac:dyDescent="0.25">
      <c r="A28" s="5"/>
      <c r="C28" s="37" t="s">
        <v>23</v>
      </c>
      <c r="D28" s="37">
        <v>0</v>
      </c>
      <c r="E28" s="28">
        <f t="shared" si="1"/>
        <v>0</v>
      </c>
      <c r="G28" s="4"/>
    </row>
    <row r="29" spans="1:7" ht="15.75" thickBot="1" x14ac:dyDescent="0.3">
      <c r="A29" s="6"/>
      <c r="B29" s="86" t="s">
        <v>24</v>
      </c>
      <c r="C29" s="86"/>
      <c r="D29" s="35">
        <f>SUM(D4:D28)</f>
        <v>251.52640000000002</v>
      </c>
      <c r="E29" s="35">
        <f>SUM(E3:E28)</f>
        <v>2707.4301696000002</v>
      </c>
      <c r="F29" s="35" t="s">
        <v>12</v>
      </c>
      <c r="G29" s="7"/>
    </row>
    <row r="31" spans="1:7" x14ac:dyDescent="0.25">
      <c r="A31" s="85" t="s">
        <v>57</v>
      </c>
      <c r="B31" s="56"/>
      <c r="C31" s="56"/>
      <c r="D31" s="36" t="s">
        <v>38</v>
      </c>
      <c r="E31" s="15" t="s">
        <v>12</v>
      </c>
    </row>
    <row r="32" spans="1:7" x14ac:dyDescent="0.25">
      <c r="A32" s="5"/>
      <c r="B32" s="81" t="s">
        <v>13</v>
      </c>
      <c r="C32" s="82"/>
      <c r="D32" s="34">
        <v>10.763999999999999</v>
      </c>
    </row>
    <row r="33" spans="1:13" x14ac:dyDescent="0.25">
      <c r="A33" s="5"/>
      <c r="C33" s="15" t="s">
        <v>56</v>
      </c>
      <c r="D33" s="15">
        <v>13.861700000000001</v>
      </c>
      <c r="E33" s="28">
        <f>D33*$D$3</f>
        <v>149.2073388</v>
      </c>
      <c r="M33" s="3">
        <f>E29+E38</f>
        <v>3155.0521860000003</v>
      </c>
    </row>
    <row r="34" spans="1:13" x14ac:dyDescent="0.25">
      <c r="A34" s="5"/>
      <c r="B34" s="83" t="s">
        <v>15</v>
      </c>
      <c r="C34" s="82"/>
    </row>
    <row r="35" spans="1:13" x14ac:dyDescent="0.25">
      <c r="A35" s="5"/>
      <c r="C35" s="15" t="s">
        <v>56</v>
      </c>
      <c r="D35" s="15">
        <v>13.861700000000001</v>
      </c>
      <c r="E35" s="28">
        <f>D35*$D$3</f>
        <v>149.2073388</v>
      </c>
    </row>
    <row r="36" spans="1:13" x14ac:dyDescent="0.25">
      <c r="A36" s="5"/>
      <c r="B36" s="83" t="s">
        <v>16</v>
      </c>
      <c r="C36" s="81"/>
    </row>
    <row r="37" spans="1:13" x14ac:dyDescent="0.25">
      <c r="A37" s="5"/>
      <c r="C37" s="3" t="s">
        <v>56</v>
      </c>
      <c r="D37" s="15">
        <v>13.861700000000001</v>
      </c>
      <c r="E37" s="28">
        <f>D37*$D$3</f>
        <v>149.2073388</v>
      </c>
    </row>
    <row r="38" spans="1:13" x14ac:dyDescent="0.25">
      <c r="C38" s="3" t="s">
        <v>11</v>
      </c>
      <c r="E38" s="3">
        <f>SUM(E33:E37)</f>
        <v>447.62201640000001</v>
      </c>
      <c r="F38" s="3" t="s">
        <v>12</v>
      </c>
    </row>
    <row r="39" spans="1:13" x14ac:dyDescent="0.25">
      <c r="D39" s="3">
        <f>SUM(D33:D38)</f>
        <v>41.585100000000004</v>
      </c>
    </row>
    <row r="40" spans="1:13" ht="30" customHeight="1" x14ac:dyDescent="0.25">
      <c r="D40" s="3">
        <f>D39/2</f>
        <v>20.792550000000002</v>
      </c>
      <c r="E40" s="3">
        <f>E38/2</f>
        <v>223.8110082</v>
      </c>
      <c r="F40" s="33" t="s">
        <v>63</v>
      </c>
    </row>
  </sheetData>
  <mergeCells count="18">
    <mergeCell ref="A31:C31"/>
    <mergeCell ref="B32:C32"/>
    <mergeCell ref="B34:C34"/>
    <mergeCell ref="B36:C36"/>
    <mergeCell ref="B29:C29"/>
    <mergeCell ref="B15:C15"/>
    <mergeCell ref="A2:C2"/>
    <mergeCell ref="A23:C23"/>
    <mergeCell ref="B24:C24"/>
    <mergeCell ref="B11:C11"/>
    <mergeCell ref="B13:C13"/>
    <mergeCell ref="A19:C19"/>
    <mergeCell ref="B20:C20"/>
    <mergeCell ref="A1:G1"/>
    <mergeCell ref="B3:C3"/>
    <mergeCell ref="B5:C5"/>
    <mergeCell ref="B7:C7"/>
    <mergeCell ref="B9:C9"/>
  </mergeCells>
  <pageMargins left="0.70866141732283472" right="0.70866141732283472" top="0.74803149606299213" bottom="0.74803149606299213" header="0.31496062992125984" footer="0.31496062992125984"/>
  <pageSetup paperSize="9" scale="98" orientation="portrait" horizontalDpi="4294967292" r:id="rId1"/>
  <ignoredErrors>
    <ignoredError sqref="D29"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RERA Area</vt:lpstr>
      <vt:lpstr>Flat Saleable Area</vt:lpstr>
      <vt:lpstr>Common Area Breakup Details</vt:lpstr>
      <vt:lpstr>'Common Area Breakup Details'!Print_Area</vt:lpstr>
      <vt:lpstr>'Flat Saleable Area'!Print_Area</vt:lpstr>
      <vt:lpstr>'RERA Area'!Print_Area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Design 01</dc:creator>
  <cp:lastModifiedBy>user</cp:lastModifiedBy>
  <cp:lastPrinted>2025-11-29T09:31:36Z</cp:lastPrinted>
  <dcterms:created xsi:type="dcterms:W3CDTF">2020-01-25T09:42:10Z</dcterms:created>
  <dcterms:modified xsi:type="dcterms:W3CDTF">2025-12-01T07:41:21Z</dcterms:modified>
</cp:coreProperties>
</file>