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ethir\OneDrive\Desktop\"/>
    </mc:Choice>
  </mc:AlternateContent>
  <xr:revisionPtr revIDLastSave="0" documentId="8_{EA4083C5-3F8D-43E5-9D68-EF0C4406A5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Sheet1!$A$8:$AC$104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1" i="1" l="1"/>
  <c r="AE108" i="1"/>
  <c r="AE105" i="1"/>
  <c r="AD101" i="1"/>
  <c r="S123" i="1"/>
  <c r="S125" i="1" s="1"/>
  <c r="U106" i="1" l="1"/>
  <c r="U108" i="1" l="1"/>
  <c r="L100" i="1" l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K100" i="1"/>
  <c r="K99" i="1"/>
  <c r="K98" i="1"/>
  <c r="K97" i="1"/>
  <c r="M97" i="1" s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M74" i="1" s="1"/>
  <c r="K73" i="1"/>
  <c r="K72" i="1"/>
  <c r="K71" i="1"/>
  <c r="K70" i="1"/>
  <c r="K69" i="1"/>
  <c r="K68" i="1"/>
  <c r="K67" i="1"/>
  <c r="K66" i="1"/>
  <c r="M66" i="1" s="1"/>
  <c r="K65" i="1"/>
  <c r="K64" i="1"/>
  <c r="K63" i="1"/>
  <c r="K62" i="1"/>
  <c r="K61" i="1"/>
  <c r="K60" i="1"/>
  <c r="K59" i="1"/>
  <c r="K58" i="1"/>
  <c r="M58" i="1" s="1"/>
  <c r="K57" i="1"/>
  <c r="K56" i="1"/>
  <c r="K55" i="1"/>
  <c r="K54" i="1"/>
  <c r="K53" i="1"/>
  <c r="K52" i="1"/>
  <c r="K51" i="1"/>
  <c r="K50" i="1"/>
  <c r="M50" i="1" s="1"/>
  <c r="K49" i="1"/>
  <c r="K48" i="1"/>
  <c r="K47" i="1"/>
  <c r="K46" i="1"/>
  <c r="K45" i="1"/>
  <c r="K44" i="1"/>
  <c r="K43" i="1"/>
  <c r="K42" i="1"/>
  <c r="M42" i="1" s="1"/>
  <c r="K41" i="1"/>
  <c r="K40" i="1"/>
  <c r="K39" i="1"/>
  <c r="K38" i="1"/>
  <c r="K37" i="1"/>
  <c r="K36" i="1"/>
  <c r="K35" i="1"/>
  <c r="K34" i="1"/>
  <c r="M34" i="1" s="1"/>
  <c r="K33" i="1"/>
  <c r="K32" i="1"/>
  <c r="K31" i="1"/>
  <c r="K30" i="1"/>
  <c r="K29" i="1"/>
  <c r="K28" i="1"/>
  <c r="K27" i="1"/>
  <c r="K26" i="1"/>
  <c r="M26" i="1" s="1"/>
  <c r="K25" i="1"/>
  <c r="K24" i="1"/>
  <c r="K23" i="1"/>
  <c r="K22" i="1"/>
  <c r="K21" i="1"/>
  <c r="K20" i="1"/>
  <c r="K19" i="1"/>
  <c r="K18" i="1"/>
  <c r="M18" i="1" s="1"/>
  <c r="K17" i="1"/>
  <c r="K16" i="1"/>
  <c r="K15" i="1"/>
  <c r="K14" i="1"/>
  <c r="K13" i="1"/>
  <c r="K12" i="1"/>
  <c r="K11" i="1"/>
  <c r="K10" i="1"/>
  <c r="M10" i="1" s="1"/>
  <c r="K9" i="1"/>
  <c r="AA43" i="1"/>
  <c r="AA53" i="1"/>
  <c r="AA67" i="1"/>
  <c r="AA75" i="1"/>
  <c r="AA83" i="1"/>
  <c r="AA94" i="1"/>
  <c r="AA37" i="1"/>
  <c r="AA17" i="1"/>
  <c r="AA13" i="1"/>
  <c r="AA11" i="1"/>
  <c r="X10" i="1"/>
  <c r="X11" i="1"/>
  <c r="X12" i="1"/>
  <c r="X13" i="1"/>
  <c r="X14" i="1"/>
  <c r="X15" i="1"/>
  <c r="X16" i="1"/>
  <c r="I16" i="1" s="1"/>
  <c r="J16" i="1" s="1"/>
  <c r="X17" i="1"/>
  <c r="X18" i="1"/>
  <c r="X19" i="1"/>
  <c r="X20" i="1"/>
  <c r="X21" i="1"/>
  <c r="X22" i="1"/>
  <c r="X23" i="1"/>
  <c r="I23" i="1" s="1"/>
  <c r="J23" i="1" s="1"/>
  <c r="X24" i="1"/>
  <c r="I24" i="1" s="1"/>
  <c r="J24" i="1" s="1"/>
  <c r="X25" i="1"/>
  <c r="I25" i="1" s="1"/>
  <c r="J25" i="1" s="1"/>
  <c r="X26" i="1"/>
  <c r="I26" i="1" s="1"/>
  <c r="J26" i="1" s="1"/>
  <c r="X27" i="1"/>
  <c r="I27" i="1" s="1"/>
  <c r="J27" i="1" s="1"/>
  <c r="X28" i="1"/>
  <c r="I28" i="1" s="1"/>
  <c r="J28" i="1" s="1"/>
  <c r="X29" i="1"/>
  <c r="I29" i="1" s="1"/>
  <c r="J29" i="1" s="1"/>
  <c r="X30" i="1"/>
  <c r="I30" i="1" s="1"/>
  <c r="J30" i="1" s="1"/>
  <c r="X31" i="1"/>
  <c r="I31" i="1" s="1"/>
  <c r="J31" i="1" s="1"/>
  <c r="X32" i="1"/>
  <c r="I32" i="1" s="1"/>
  <c r="J32" i="1" s="1"/>
  <c r="X33" i="1"/>
  <c r="I33" i="1" s="1"/>
  <c r="J33" i="1" s="1"/>
  <c r="X34" i="1"/>
  <c r="I34" i="1" s="1"/>
  <c r="J34" i="1" s="1"/>
  <c r="X35" i="1"/>
  <c r="I35" i="1" s="1"/>
  <c r="J35" i="1" s="1"/>
  <c r="X36" i="1"/>
  <c r="I36" i="1" s="1"/>
  <c r="J36" i="1" s="1"/>
  <c r="X37" i="1"/>
  <c r="I37" i="1" s="1"/>
  <c r="J37" i="1" s="1"/>
  <c r="X38" i="1"/>
  <c r="I38" i="1" s="1"/>
  <c r="J38" i="1" s="1"/>
  <c r="X39" i="1"/>
  <c r="I39" i="1" s="1"/>
  <c r="J39" i="1" s="1"/>
  <c r="X40" i="1"/>
  <c r="I40" i="1" s="1"/>
  <c r="J40" i="1" s="1"/>
  <c r="X41" i="1"/>
  <c r="I41" i="1" s="1"/>
  <c r="J41" i="1" s="1"/>
  <c r="X42" i="1"/>
  <c r="I42" i="1" s="1"/>
  <c r="J42" i="1" s="1"/>
  <c r="X43" i="1"/>
  <c r="X44" i="1"/>
  <c r="I44" i="1" s="1"/>
  <c r="J44" i="1" s="1"/>
  <c r="X45" i="1"/>
  <c r="I45" i="1" s="1"/>
  <c r="J45" i="1" s="1"/>
  <c r="X46" i="1"/>
  <c r="I46" i="1" s="1"/>
  <c r="J46" i="1" s="1"/>
  <c r="X47" i="1"/>
  <c r="I47" i="1" s="1"/>
  <c r="J47" i="1" s="1"/>
  <c r="X48" i="1"/>
  <c r="I48" i="1" s="1"/>
  <c r="J48" i="1" s="1"/>
  <c r="X49" i="1"/>
  <c r="I49" i="1" s="1"/>
  <c r="J49" i="1" s="1"/>
  <c r="X50" i="1"/>
  <c r="I50" i="1" s="1"/>
  <c r="J50" i="1" s="1"/>
  <c r="X51" i="1"/>
  <c r="I51" i="1" s="1"/>
  <c r="J51" i="1" s="1"/>
  <c r="X52" i="1"/>
  <c r="I52" i="1" s="1"/>
  <c r="J52" i="1" s="1"/>
  <c r="X53" i="1"/>
  <c r="X54" i="1"/>
  <c r="I54" i="1" s="1"/>
  <c r="J54" i="1" s="1"/>
  <c r="X55" i="1"/>
  <c r="I55" i="1" s="1"/>
  <c r="J55" i="1" s="1"/>
  <c r="X56" i="1"/>
  <c r="I56" i="1" s="1"/>
  <c r="J56" i="1" s="1"/>
  <c r="X57" i="1"/>
  <c r="I57" i="1" s="1"/>
  <c r="J57" i="1" s="1"/>
  <c r="X58" i="1"/>
  <c r="I58" i="1" s="1"/>
  <c r="J58" i="1" s="1"/>
  <c r="X59" i="1"/>
  <c r="I59" i="1" s="1"/>
  <c r="J59" i="1" s="1"/>
  <c r="X60" i="1"/>
  <c r="I60" i="1" s="1"/>
  <c r="J60" i="1" s="1"/>
  <c r="X61" i="1"/>
  <c r="I61" i="1" s="1"/>
  <c r="J61" i="1" s="1"/>
  <c r="X62" i="1"/>
  <c r="I62" i="1" s="1"/>
  <c r="J62" i="1" s="1"/>
  <c r="X63" i="1"/>
  <c r="I63" i="1" s="1"/>
  <c r="J63" i="1" s="1"/>
  <c r="X64" i="1"/>
  <c r="I64" i="1" s="1"/>
  <c r="J64" i="1" s="1"/>
  <c r="X65" i="1"/>
  <c r="I65" i="1" s="1"/>
  <c r="J65" i="1" s="1"/>
  <c r="X66" i="1"/>
  <c r="I66" i="1" s="1"/>
  <c r="J66" i="1" s="1"/>
  <c r="X67" i="1"/>
  <c r="X68" i="1"/>
  <c r="I68" i="1" s="1"/>
  <c r="J68" i="1" s="1"/>
  <c r="X69" i="1"/>
  <c r="I69" i="1" s="1"/>
  <c r="J69" i="1" s="1"/>
  <c r="X70" i="1"/>
  <c r="I70" i="1" s="1"/>
  <c r="J70" i="1" s="1"/>
  <c r="X71" i="1"/>
  <c r="I71" i="1" s="1"/>
  <c r="J71" i="1" s="1"/>
  <c r="X72" i="1"/>
  <c r="I72" i="1" s="1"/>
  <c r="J72" i="1" s="1"/>
  <c r="X73" i="1"/>
  <c r="I73" i="1" s="1"/>
  <c r="J73" i="1" s="1"/>
  <c r="X74" i="1"/>
  <c r="I74" i="1" s="1"/>
  <c r="J74" i="1" s="1"/>
  <c r="X75" i="1"/>
  <c r="I75" i="1" s="1"/>
  <c r="J75" i="1" s="1"/>
  <c r="X76" i="1"/>
  <c r="I76" i="1" s="1"/>
  <c r="J76" i="1" s="1"/>
  <c r="X77" i="1"/>
  <c r="I77" i="1" s="1"/>
  <c r="J77" i="1" s="1"/>
  <c r="X78" i="1"/>
  <c r="I78" i="1" s="1"/>
  <c r="J78" i="1" s="1"/>
  <c r="X79" i="1"/>
  <c r="I79" i="1" s="1"/>
  <c r="J79" i="1" s="1"/>
  <c r="X80" i="1"/>
  <c r="I80" i="1" s="1"/>
  <c r="J80" i="1" s="1"/>
  <c r="X81" i="1"/>
  <c r="I81" i="1" s="1"/>
  <c r="J81" i="1" s="1"/>
  <c r="X82" i="1"/>
  <c r="I82" i="1" s="1"/>
  <c r="J82" i="1" s="1"/>
  <c r="X83" i="1"/>
  <c r="X84" i="1"/>
  <c r="I84" i="1" s="1"/>
  <c r="J84" i="1" s="1"/>
  <c r="X85" i="1"/>
  <c r="I85" i="1" s="1"/>
  <c r="J85" i="1" s="1"/>
  <c r="X86" i="1"/>
  <c r="I86" i="1" s="1"/>
  <c r="J86" i="1" s="1"/>
  <c r="X87" i="1"/>
  <c r="I87" i="1" s="1"/>
  <c r="J87" i="1" s="1"/>
  <c r="X88" i="1"/>
  <c r="I88" i="1" s="1"/>
  <c r="J88" i="1" s="1"/>
  <c r="X89" i="1"/>
  <c r="I89" i="1" s="1"/>
  <c r="J89" i="1" s="1"/>
  <c r="X90" i="1"/>
  <c r="I90" i="1" s="1"/>
  <c r="J90" i="1" s="1"/>
  <c r="X91" i="1"/>
  <c r="I91" i="1" s="1"/>
  <c r="J91" i="1" s="1"/>
  <c r="X92" i="1"/>
  <c r="I92" i="1" s="1"/>
  <c r="J92" i="1" s="1"/>
  <c r="X93" i="1"/>
  <c r="I93" i="1" s="1"/>
  <c r="J93" i="1" s="1"/>
  <c r="X94" i="1"/>
  <c r="I94" i="1" s="1"/>
  <c r="J94" i="1" s="1"/>
  <c r="X95" i="1"/>
  <c r="I95" i="1" s="1"/>
  <c r="J95" i="1" s="1"/>
  <c r="X96" i="1"/>
  <c r="I96" i="1" s="1"/>
  <c r="J96" i="1" s="1"/>
  <c r="X97" i="1"/>
  <c r="I97" i="1" s="1"/>
  <c r="J97" i="1" s="1"/>
  <c r="X98" i="1"/>
  <c r="I98" i="1" s="1"/>
  <c r="J98" i="1" s="1"/>
  <c r="X99" i="1"/>
  <c r="I99" i="1" s="1"/>
  <c r="J99" i="1" s="1"/>
  <c r="X100" i="1"/>
  <c r="I100" i="1" s="1"/>
  <c r="J100" i="1" s="1"/>
  <c r="X9" i="1"/>
  <c r="AA9" i="1"/>
  <c r="I9" i="1" s="1"/>
  <c r="J9" i="1" s="1"/>
  <c r="M98" i="1" l="1"/>
  <c r="M82" i="1"/>
  <c r="M90" i="1"/>
  <c r="I67" i="1"/>
  <c r="J67" i="1" s="1"/>
  <c r="I14" i="1"/>
  <c r="J14" i="1" s="1"/>
  <c r="I53" i="1"/>
  <c r="J53" i="1" s="1"/>
  <c r="M11" i="1"/>
  <c r="M19" i="1"/>
  <c r="M27" i="1"/>
  <c r="M35" i="1"/>
  <c r="M43" i="1"/>
  <c r="M51" i="1"/>
  <c r="M59" i="1"/>
  <c r="M67" i="1"/>
  <c r="M75" i="1"/>
  <c r="M83" i="1"/>
  <c r="M91" i="1"/>
  <c r="M99" i="1"/>
  <c r="I11" i="1"/>
  <c r="J11" i="1" s="1"/>
  <c r="I15" i="1"/>
  <c r="J15" i="1" s="1"/>
  <c r="I83" i="1"/>
  <c r="J83" i="1" s="1"/>
  <c r="I13" i="1"/>
  <c r="J13" i="1" s="1"/>
  <c r="I12" i="1"/>
  <c r="J12" i="1" s="1"/>
  <c r="I43" i="1"/>
  <c r="J43" i="1" s="1"/>
  <c r="I22" i="1"/>
  <c r="J22" i="1" s="1"/>
  <c r="I20" i="1"/>
  <c r="J20" i="1" s="1"/>
  <c r="I19" i="1"/>
  <c r="J19" i="1" s="1"/>
  <c r="I18" i="1"/>
  <c r="J18" i="1" s="1"/>
  <c r="I10" i="1"/>
  <c r="J10" i="1" s="1"/>
  <c r="I17" i="1"/>
  <c r="J17" i="1" s="1"/>
  <c r="I21" i="1"/>
  <c r="J21" i="1" s="1"/>
  <c r="M16" i="1"/>
  <c r="M24" i="1"/>
  <c r="M32" i="1"/>
  <c r="M40" i="1"/>
  <c r="M48" i="1"/>
  <c r="M56" i="1"/>
  <c r="M64" i="1"/>
  <c r="M72" i="1"/>
  <c r="M80" i="1"/>
  <c r="M88" i="1"/>
  <c r="M96" i="1"/>
  <c r="M28" i="1"/>
  <c r="M68" i="1"/>
  <c r="M20" i="1"/>
  <c r="M52" i="1"/>
  <c r="M84" i="1"/>
  <c r="M93" i="1"/>
  <c r="M12" i="1"/>
  <c r="M36" i="1"/>
  <c r="M44" i="1"/>
  <c r="M60" i="1"/>
  <c r="M76" i="1"/>
  <c r="M92" i="1"/>
  <c r="M100" i="1"/>
  <c r="M13" i="1"/>
  <c r="M21" i="1"/>
  <c r="M29" i="1"/>
  <c r="M37" i="1"/>
  <c r="M45" i="1"/>
  <c r="M53" i="1"/>
  <c r="M61" i="1"/>
  <c r="M69" i="1"/>
  <c r="M85" i="1"/>
  <c r="M77" i="1"/>
  <c r="M14" i="1"/>
  <c r="M22" i="1"/>
  <c r="M30" i="1"/>
  <c r="M38" i="1"/>
  <c r="M46" i="1"/>
  <c r="M54" i="1"/>
  <c r="M62" i="1"/>
  <c r="M70" i="1"/>
  <c r="M78" i="1"/>
  <c r="M86" i="1"/>
  <c r="M94" i="1"/>
  <c r="M15" i="1"/>
  <c r="M23" i="1"/>
  <c r="M31" i="1"/>
  <c r="M39" i="1"/>
  <c r="M47" i="1"/>
  <c r="M55" i="1"/>
  <c r="M63" i="1"/>
  <c r="M71" i="1"/>
  <c r="M79" i="1"/>
  <c r="M87" i="1"/>
  <c r="M95" i="1"/>
  <c r="M9" i="1"/>
  <c r="M17" i="1"/>
  <c r="M25" i="1"/>
  <c r="M33" i="1"/>
  <c r="M41" i="1"/>
  <c r="M49" i="1"/>
  <c r="M57" i="1"/>
  <c r="M65" i="1"/>
  <c r="M73" i="1"/>
  <c r="M81" i="1"/>
  <c r="M89" i="1"/>
  <c r="L101" i="1"/>
  <c r="K101" i="1"/>
  <c r="Y83" i="1"/>
  <c r="Y94" i="1"/>
  <c r="Y53" i="1"/>
  <c r="Y43" i="1"/>
  <c r="Y67" i="1"/>
  <c r="Y37" i="1"/>
  <c r="Y75" i="1"/>
  <c r="N101" i="1"/>
  <c r="Q101" i="1" s="1"/>
  <c r="F101" i="1"/>
  <c r="G101" i="1"/>
  <c r="H101" i="1"/>
  <c r="Y17" i="1" l="1"/>
  <c r="Y13" i="1"/>
  <c r="Y11" i="1"/>
  <c r="J101" i="1" l="1"/>
  <c r="AB9" i="1"/>
  <c r="Y9" i="1"/>
  <c r="Q87" i="1" l="1"/>
  <c r="S87" i="1" s="1"/>
  <c r="Q23" i="1"/>
  <c r="S23" i="1" s="1"/>
  <c r="Q62" i="1"/>
  <c r="S62" i="1" s="1"/>
  <c r="Q100" i="1"/>
  <c r="S100" i="1" s="1"/>
  <c r="Q37" i="1"/>
  <c r="S37" i="1" s="1"/>
  <c r="Q76" i="1"/>
  <c r="S76" i="1" s="1"/>
  <c r="Q12" i="1"/>
  <c r="S12" i="1" s="1"/>
  <c r="Q51" i="1"/>
  <c r="S51" i="1" s="1"/>
  <c r="Q24" i="1"/>
  <c r="S24" i="1" s="1"/>
  <c r="Q42" i="1"/>
  <c r="S42" i="1" s="1"/>
  <c r="Q81" i="1"/>
  <c r="S81" i="1" s="1"/>
  <c r="Q17" i="1"/>
  <c r="S17" i="1" s="1"/>
  <c r="Q79" i="1"/>
  <c r="S79" i="1" s="1"/>
  <c r="Q15" i="1"/>
  <c r="S15" i="1" s="1"/>
  <c r="Q54" i="1"/>
  <c r="S54" i="1" s="1"/>
  <c r="Q93" i="1"/>
  <c r="S93" i="1" s="1"/>
  <c r="Q29" i="1"/>
  <c r="S29" i="1" s="1"/>
  <c r="Q68" i="1"/>
  <c r="S68" i="1" s="1"/>
  <c r="Q56" i="1"/>
  <c r="S56" i="1" s="1"/>
  <c r="Q43" i="1"/>
  <c r="S43" i="1" s="1"/>
  <c r="Q98" i="1"/>
  <c r="S98" i="1" s="1"/>
  <c r="Q34" i="1"/>
  <c r="S34" i="1" s="1"/>
  <c r="Q73" i="1"/>
  <c r="S73" i="1" s="1"/>
  <c r="Q9" i="1"/>
  <c r="S9" i="1" s="1"/>
  <c r="Q71" i="1"/>
  <c r="S71" i="1" s="1"/>
  <c r="Q80" i="1"/>
  <c r="S80" i="1" s="1"/>
  <c r="Q46" i="1"/>
  <c r="S46" i="1" s="1"/>
  <c r="Q85" i="1"/>
  <c r="S85" i="1" s="1"/>
  <c r="Q21" i="1"/>
  <c r="S21" i="1" s="1"/>
  <c r="Q60" i="1"/>
  <c r="S60" i="1" s="1"/>
  <c r="Q99" i="1"/>
  <c r="S99" i="1" s="1"/>
  <c r="Q35" i="1"/>
  <c r="S35" i="1" s="1"/>
  <c r="Q90" i="1"/>
  <c r="S90" i="1" s="1"/>
  <c r="Q26" i="1"/>
  <c r="S26" i="1" s="1"/>
  <c r="Q65" i="1"/>
  <c r="S65" i="1" s="1"/>
  <c r="Q47" i="1"/>
  <c r="S47" i="1" s="1"/>
  <c r="Q61" i="1"/>
  <c r="S61" i="1" s="1"/>
  <c r="Q75" i="1"/>
  <c r="S75" i="1" s="1"/>
  <c r="Q48" i="1"/>
  <c r="S48" i="1" s="1"/>
  <c r="Q63" i="1"/>
  <c r="S63" i="1" s="1"/>
  <c r="Q32" i="1"/>
  <c r="S32" i="1" s="1"/>
  <c r="Q38" i="1"/>
  <c r="S38" i="1" s="1"/>
  <c r="Q77" i="1"/>
  <c r="S77" i="1" s="1"/>
  <c r="Q13" i="1"/>
  <c r="S13" i="1" s="1"/>
  <c r="Q52" i="1"/>
  <c r="S52" i="1" s="1"/>
  <c r="Q91" i="1"/>
  <c r="S91" i="1" s="1"/>
  <c r="Q27" i="1"/>
  <c r="S27" i="1" s="1"/>
  <c r="Q82" i="1"/>
  <c r="S82" i="1" s="1"/>
  <c r="Q18" i="1"/>
  <c r="S18" i="1" s="1"/>
  <c r="Q57" i="1"/>
  <c r="S57" i="1" s="1"/>
  <c r="Q55" i="1"/>
  <c r="S55" i="1" s="1"/>
  <c r="Q94" i="1"/>
  <c r="S94" i="1" s="1"/>
  <c r="Q30" i="1"/>
  <c r="S30" i="1" s="1"/>
  <c r="Q69" i="1"/>
  <c r="S69" i="1" s="1"/>
  <c r="Q88" i="1"/>
  <c r="S88" i="1" s="1"/>
  <c r="Q44" i="1"/>
  <c r="S44" i="1" s="1"/>
  <c r="Q83" i="1"/>
  <c r="S83" i="1" s="1"/>
  <c r="Q19" i="1"/>
  <c r="S19" i="1" s="1"/>
  <c r="Q74" i="1"/>
  <c r="S74" i="1" s="1"/>
  <c r="Q10" i="1"/>
  <c r="S10" i="1" s="1"/>
  <c r="Q49" i="1"/>
  <c r="S49" i="1" s="1"/>
  <c r="Q22" i="1"/>
  <c r="S22" i="1" s="1"/>
  <c r="Q16" i="1"/>
  <c r="S16" i="1" s="1"/>
  <c r="Q11" i="1"/>
  <c r="S11" i="1" s="1"/>
  <c r="Q41" i="1"/>
  <c r="S41" i="1" s="1"/>
  <c r="Q39" i="1"/>
  <c r="S39" i="1" s="1"/>
  <c r="Q78" i="1"/>
  <c r="S78" i="1" s="1"/>
  <c r="Q14" i="1"/>
  <c r="S14" i="1" s="1"/>
  <c r="Q53" i="1"/>
  <c r="S53" i="1" s="1"/>
  <c r="Q92" i="1"/>
  <c r="S92" i="1" s="1"/>
  <c r="Q28" i="1"/>
  <c r="S28" i="1" s="1"/>
  <c r="Q67" i="1"/>
  <c r="S67" i="1" s="1"/>
  <c r="Q96" i="1"/>
  <c r="S96" i="1" s="1"/>
  <c r="Q58" i="1"/>
  <c r="S58" i="1" s="1"/>
  <c r="Q97" i="1"/>
  <c r="S97" i="1" s="1"/>
  <c r="Q33" i="1"/>
  <c r="S33" i="1" s="1"/>
  <c r="Q95" i="1"/>
  <c r="S95" i="1" s="1"/>
  <c r="Q31" i="1"/>
  <c r="S31" i="1" s="1"/>
  <c r="Q70" i="1"/>
  <c r="S70" i="1" s="1"/>
  <c r="Q72" i="1"/>
  <c r="S72" i="1" s="1"/>
  <c r="Q45" i="1"/>
  <c r="S45" i="1" s="1"/>
  <c r="Q84" i="1"/>
  <c r="S84" i="1" s="1"/>
  <c r="Q20" i="1"/>
  <c r="S20" i="1" s="1"/>
  <c r="Q59" i="1"/>
  <c r="S59" i="1" s="1"/>
  <c r="Q64" i="1"/>
  <c r="S64" i="1" s="1"/>
  <c r="Q50" i="1"/>
  <c r="S50" i="1" s="1"/>
  <c r="Q89" i="1"/>
  <c r="S89" i="1" s="1"/>
  <c r="Q25" i="1"/>
  <c r="S25" i="1" s="1"/>
  <c r="Q40" i="1"/>
  <c r="S40" i="1" s="1"/>
  <c r="Q86" i="1"/>
  <c r="S86" i="1" s="1"/>
  <c r="Q36" i="1"/>
  <c r="S36" i="1" s="1"/>
  <c r="Q66" i="1"/>
  <c r="S66" i="1" s="1"/>
  <c r="O100" i="1"/>
  <c r="O92" i="1"/>
  <c r="O84" i="1"/>
  <c r="O76" i="1"/>
  <c r="O68" i="1"/>
  <c r="O60" i="1"/>
  <c r="O52" i="1"/>
  <c r="O44" i="1"/>
  <c r="O36" i="1"/>
  <c r="O28" i="1"/>
  <c r="O20" i="1"/>
  <c r="O12" i="1"/>
  <c r="O99" i="1"/>
  <c r="O91" i="1"/>
  <c r="O83" i="1"/>
  <c r="O75" i="1"/>
  <c r="O67" i="1"/>
  <c r="O59" i="1"/>
  <c r="O51" i="1"/>
  <c r="O43" i="1"/>
  <c r="O35" i="1"/>
  <c r="O27" i="1"/>
  <c r="O19" i="1"/>
  <c r="O11" i="1"/>
  <c r="O98" i="1"/>
  <c r="O90" i="1"/>
  <c r="O82" i="1"/>
  <c r="O74" i="1"/>
  <c r="O66" i="1"/>
  <c r="O58" i="1"/>
  <c r="O50" i="1"/>
  <c r="O42" i="1"/>
  <c r="O34" i="1"/>
  <c r="O26" i="1"/>
  <c r="O18" i="1"/>
  <c r="O10" i="1"/>
  <c r="O21" i="1"/>
  <c r="O97" i="1"/>
  <c r="O89" i="1"/>
  <c r="O81" i="1"/>
  <c r="O73" i="1"/>
  <c r="O65" i="1"/>
  <c r="O57" i="1"/>
  <c r="O49" i="1"/>
  <c r="O41" i="1"/>
  <c r="O33" i="1"/>
  <c r="O25" i="1"/>
  <c r="O17" i="1"/>
  <c r="O9" i="1"/>
  <c r="O23" i="1"/>
  <c r="O37" i="1"/>
  <c r="O96" i="1"/>
  <c r="O88" i="1"/>
  <c r="O80" i="1"/>
  <c r="O72" i="1"/>
  <c r="O64" i="1"/>
  <c r="O56" i="1"/>
  <c r="O48" i="1"/>
  <c r="O40" i="1"/>
  <c r="O32" i="1"/>
  <c r="O24" i="1"/>
  <c r="O16" i="1"/>
  <c r="O95" i="1"/>
  <c r="O87" i="1"/>
  <c r="O79" i="1"/>
  <c r="O71" i="1"/>
  <c r="O63" i="1"/>
  <c r="O55" i="1"/>
  <c r="O47" i="1"/>
  <c r="O39" i="1"/>
  <c r="O31" i="1"/>
  <c r="O15" i="1"/>
  <c r="O94" i="1"/>
  <c r="O86" i="1"/>
  <c r="O78" i="1"/>
  <c r="O70" i="1"/>
  <c r="O62" i="1"/>
  <c r="O54" i="1"/>
  <c r="O46" i="1"/>
  <c r="O38" i="1"/>
  <c r="O30" i="1"/>
  <c r="O22" i="1"/>
  <c r="O14" i="1"/>
  <c r="O93" i="1"/>
  <c r="O85" i="1"/>
  <c r="O77" i="1"/>
  <c r="O69" i="1"/>
  <c r="O61" i="1"/>
  <c r="O53" i="1"/>
  <c r="O45" i="1"/>
  <c r="O29" i="1"/>
  <c r="O13" i="1"/>
  <c r="S101" i="1" l="1"/>
  <c r="P84" i="1"/>
  <c r="R84" i="1"/>
  <c r="P53" i="1"/>
  <c r="R53" i="1"/>
  <c r="P73" i="1"/>
  <c r="R73" i="1"/>
  <c r="P36" i="1"/>
  <c r="R36" i="1"/>
  <c r="P87" i="1"/>
  <c r="R87" i="1"/>
  <c r="P39" i="1"/>
  <c r="R39" i="1"/>
  <c r="P33" i="1"/>
  <c r="R33" i="1"/>
  <c r="P27" i="1"/>
  <c r="R27" i="1"/>
  <c r="P13" i="1"/>
  <c r="R13" i="1"/>
  <c r="P93" i="1"/>
  <c r="R93" i="1"/>
  <c r="P70" i="1"/>
  <c r="R70" i="1"/>
  <c r="P55" i="1"/>
  <c r="R55" i="1"/>
  <c r="P32" i="1"/>
  <c r="R32" i="1"/>
  <c r="P96" i="1"/>
  <c r="R96" i="1"/>
  <c r="P49" i="1"/>
  <c r="R49" i="1"/>
  <c r="P10" i="1"/>
  <c r="R10" i="1"/>
  <c r="P74" i="1"/>
  <c r="R74" i="1"/>
  <c r="P43" i="1"/>
  <c r="R43" i="1"/>
  <c r="P12" i="1"/>
  <c r="R12" i="1"/>
  <c r="P76" i="1"/>
  <c r="R76" i="1"/>
  <c r="P63" i="1"/>
  <c r="R63" i="1"/>
  <c r="P82" i="1"/>
  <c r="R82" i="1"/>
  <c r="P45" i="1"/>
  <c r="R45" i="1"/>
  <c r="P22" i="1"/>
  <c r="R22" i="1"/>
  <c r="P86" i="1"/>
  <c r="R86" i="1"/>
  <c r="P71" i="1"/>
  <c r="R71" i="1"/>
  <c r="P48" i="1"/>
  <c r="R48" i="1"/>
  <c r="P23" i="1"/>
  <c r="R23" i="1"/>
  <c r="P65" i="1"/>
  <c r="R65" i="1"/>
  <c r="P26" i="1"/>
  <c r="R26" i="1"/>
  <c r="P90" i="1"/>
  <c r="R90" i="1"/>
  <c r="P59" i="1"/>
  <c r="R59" i="1"/>
  <c r="P28" i="1"/>
  <c r="R28" i="1"/>
  <c r="P92" i="1"/>
  <c r="R92" i="1"/>
  <c r="P40" i="1"/>
  <c r="R40" i="1"/>
  <c r="P57" i="1"/>
  <c r="R57" i="1"/>
  <c r="P94" i="1"/>
  <c r="R94" i="1"/>
  <c r="P34" i="1"/>
  <c r="R34" i="1"/>
  <c r="P67" i="1"/>
  <c r="R67" i="1"/>
  <c r="P14" i="1"/>
  <c r="R14" i="1"/>
  <c r="P18" i="1"/>
  <c r="R18" i="1"/>
  <c r="P9" i="1"/>
  <c r="R9" i="1"/>
  <c r="P98" i="1"/>
  <c r="R98" i="1"/>
  <c r="P15" i="1"/>
  <c r="R15" i="1"/>
  <c r="P64" i="1"/>
  <c r="R64" i="1"/>
  <c r="P17" i="1"/>
  <c r="R17" i="1"/>
  <c r="P81" i="1"/>
  <c r="R81" i="1"/>
  <c r="P42" i="1"/>
  <c r="R42" i="1"/>
  <c r="P11" i="1"/>
  <c r="R11" i="1"/>
  <c r="P75" i="1"/>
  <c r="R75" i="1"/>
  <c r="P44" i="1"/>
  <c r="R44" i="1"/>
  <c r="P29" i="1"/>
  <c r="R29" i="1"/>
  <c r="P20" i="1"/>
  <c r="R20" i="1"/>
  <c r="P79" i="1"/>
  <c r="R79" i="1"/>
  <c r="P61" i="1"/>
  <c r="R61" i="1"/>
  <c r="P69" i="1"/>
  <c r="R69" i="1"/>
  <c r="P46" i="1"/>
  <c r="R46" i="1"/>
  <c r="P31" i="1"/>
  <c r="R31" i="1"/>
  <c r="P95" i="1"/>
  <c r="R95" i="1"/>
  <c r="P72" i="1"/>
  <c r="R72" i="1"/>
  <c r="P25" i="1"/>
  <c r="R25" i="1"/>
  <c r="P89" i="1"/>
  <c r="R89" i="1"/>
  <c r="P50" i="1"/>
  <c r="R50" i="1"/>
  <c r="P19" i="1"/>
  <c r="R19" i="1"/>
  <c r="P83" i="1"/>
  <c r="R83" i="1"/>
  <c r="P52" i="1"/>
  <c r="R52" i="1"/>
  <c r="P37" i="1"/>
  <c r="R37" i="1"/>
  <c r="P30" i="1"/>
  <c r="R30" i="1"/>
  <c r="P77" i="1"/>
  <c r="R77" i="1"/>
  <c r="P16" i="1"/>
  <c r="R16" i="1"/>
  <c r="P58" i="1"/>
  <c r="R58" i="1"/>
  <c r="P60" i="1"/>
  <c r="R60" i="1"/>
  <c r="P78" i="1"/>
  <c r="R78" i="1"/>
  <c r="P51" i="1"/>
  <c r="R51" i="1"/>
  <c r="P56" i="1"/>
  <c r="R56" i="1"/>
  <c r="P100" i="1"/>
  <c r="R100" i="1"/>
  <c r="P38" i="1"/>
  <c r="R38" i="1"/>
  <c r="P54" i="1"/>
  <c r="R54" i="1"/>
  <c r="P80" i="1"/>
  <c r="R80" i="1"/>
  <c r="P97" i="1"/>
  <c r="R97" i="1"/>
  <c r="P91" i="1"/>
  <c r="R91" i="1"/>
  <c r="P85" i="1"/>
  <c r="R85" i="1"/>
  <c r="P62" i="1"/>
  <c r="R62" i="1"/>
  <c r="P47" i="1"/>
  <c r="R47" i="1"/>
  <c r="P24" i="1"/>
  <c r="R24" i="1"/>
  <c r="P88" i="1"/>
  <c r="R88" i="1"/>
  <c r="P41" i="1"/>
  <c r="R41" i="1"/>
  <c r="P21" i="1"/>
  <c r="R21" i="1"/>
  <c r="P66" i="1"/>
  <c r="R66" i="1"/>
  <c r="P35" i="1"/>
  <c r="R35" i="1"/>
  <c r="P99" i="1"/>
  <c r="R99" i="1"/>
  <c r="P68" i="1"/>
  <c r="R68" i="1"/>
</calcChain>
</file>

<file path=xl/sharedStrings.xml><?xml version="1.0" encoding="utf-8"?>
<sst xmlns="http://schemas.openxmlformats.org/spreadsheetml/2006/main" count="319" uniqueCount="88">
  <si>
    <t>Block</t>
  </si>
  <si>
    <t>Floor</t>
  </si>
  <si>
    <t>Type</t>
  </si>
  <si>
    <t>UDS Land / Plot Area (sq.m)</t>
  </si>
  <si>
    <t>Covered</t>
  </si>
  <si>
    <t>Open</t>
  </si>
  <si>
    <t>-</t>
  </si>
  <si>
    <t>Block 1</t>
  </si>
  <si>
    <t>Block 2</t>
  </si>
  <si>
    <t>Block 3</t>
  </si>
  <si>
    <t>Block 4</t>
  </si>
  <si>
    <t>Block 5</t>
  </si>
  <si>
    <t>Block 6</t>
  </si>
  <si>
    <t>Block 7</t>
  </si>
  <si>
    <t>Block 8</t>
  </si>
  <si>
    <t>Block 9</t>
  </si>
  <si>
    <t>Block 10</t>
  </si>
  <si>
    <t>Block 11</t>
  </si>
  <si>
    <t>Block 12</t>
  </si>
  <si>
    <t>A3S</t>
  </si>
  <si>
    <t>A2S</t>
  </si>
  <si>
    <t>B3W</t>
  </si>
  <si>
    <t>B1W</t>
  </si>
  <si>
    <t>C3S</t>
  </si>
  <si>
    <t>C4S</t>
  </si>
  <si>
    <t>A4W</t>
  </si>
  <si>
    <t>A7W</t>
  </si>
  <si>
    <t>A5E</t>
  </si>
  <si>
    <t>A3E</t>
  </si>
  <si>
    <t>A8W</t>
  </si>
  <si>
    <t>A6W</t>
  </si>
  <si>
    <t>A6E</t>
  </si>
  <si>
    <t>A1E</t>
  </si>
  <si>
    <t>A10W</t>
  </si>
  <si>
    <t>A8E</t>
  </si>
  <si>
    <t>A4E</t>
  </si>
  <si>
    <t>A9W</t>
  </si>
  <si>
    <t>A10E</t>
  </si>
  <si>
    <t>A11E</t>
  </si>
  <si>
    <t>A12E</t>
  </si>
  <si>
    <t>E1XCE</t>
  </si>
  <si>
    <t>E1XAE</t>
  </si>
  <si>
    <t>E1XBE</t>
  </si>
  <si>
    <t>B6E</t>
  </si>
  <si>
    <t>B7E</t>
  </si>
  <si>
    <t>B5E</t>
  </si>
  <si>
    <t>C5N</t>
  </si>
  <si>
    <t>C1N</t>
  </si>
  <si>
    <t>A1W</t>
  </si>
  <si>
    <t>C2E</t>
  </si>
  <si>
    <t>E1E</t>
  </si>
  <si>
    <t>E2E</t>
  </si>
  <si>
    <t>TOTAL</t>
  </si>
  <si>
    <t>Total car parking</t>
  </si>
  <si>
    <t>Visitors’ Car Parking</t>
  </si>
  <si>
    <t>Aurum Villa Ph3 Residential situated in Address - Survey Nos. 190 / 13B2, 14B2, 15A, 15B, 16A1, 16B1, 16B2, 16B3, 192/1A, 1B, 2, 10, 193/1A, 1B, &amp; 9A1 in Pudupakkam Village and Panchayat Vandalur Taluk, Chengalpattu District.</t>
  </si>
  <si>
    <t xml:space="preserve">Aurum Villa Phase 3 - Carpet Area Statement            
</t>
  </si>
  <si>
    <t>Sl. no</t>
  </si>
  <si>
    <t>Car parking (Nos.)</t>
  </si>
  <si>
    <t>total area-rera</t>
  </si>
  <si>
    <t>plinth area (from approval drg)</t>
  </si>
  <si>
    <t>non fsi.</t>
  </si>
  <si>
    <t>area per villa</t>
  </si>
  <si>
    <t>New UDS as per Ethiraja</t>
  </si>
  <si>
    <t>Standard plot area</t>
  </si>
  <si>
    <t>Additional plot area</t>
  </si>
  <si>
    <t>diff between UDS and total plot area</t>
  </si>
  <si>
    <t xml:space="preserve">Diff </t>
  </si>
  <si>
    <t>Diff with road area</t>
  </si>
  <si>
    <t>UDS for driveway</t>
  </si>
  <si>
    <t>Site Extent</t>
  </si>
  <si>
    <t>Less:</t>
  </si>
  <si>
    <t>Road Area</t>
  </si>
  <si>
    <t xml:space="preserve">Less: </t>
  </si>
  <si>
    <t>OSR</t>
  </si>
  <si>
    <t>Balance Area for UDS</t>
  </si>
  <si>
    <t>Unit no.</t>
  </si>
  <si>
    <t>(b)
Exclusive Balcony (sq.m)</t>
  </si>
  <si>
    <t>(c)
Exclusive Varandah/Utility/Service/Open Terrace (sq.m)</t>
  </si>
  <si>
    <t>(d)
Proportionate Common Area and external wall (sq.m)</t>
  </si>
  <si>
    <t>(e)
Total Area 
(sq.m)</t>
  </si>
  <si>
    <t xml:space="preserve">(f)
UDS 
</t>
  </si>
  <si>
    <t>GIFTED ROAD AREA</t>
  </si>
  <si>
    <t>Parking</t>
  </si>
  <si>
    <t>Total Car Parking</t>
  </si>
  <si>
    <t>SITE EXTENT(SQ.M.)</t>
  </si>
  <si>
    <t>(a) 
Carpet area 
( asper sec 2(k) of the RERA act)
(sq.m.)</t>
  </si>
  <si>
    <t>Visitor's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</si>
</sst>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7.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4" fillId="0" borderId="0" xfId="0" applyFont="1" applyAlignment="1">
      <alignment horizontal="center" vertical="center"/>
    </xf>
    <xf numFmtId="0" fontId="0" fillId="0" borderId="17" xfId="0" applyBorder="1"/>
    <xf numFmtId="2" fontId="1" fillId="0" borderId="1" xfId="0" applyNumberFormat="1" applyFont="1" applyBorder="1"/>
    <xf numFmtId="2" fontId="0" fillId="0" borderId="16" xfId="0" applyNumberFormat="1" applyBorder="1"/>
    <xf numFmtId="0" fontId="1" fillId="0" borderId="2" xfId="0" applyFont="1" applyBorder="1"/>
    <xf numFmtId="0" fontId="0" fillId="0" borderId="2" xfId="0" applyBorder="1"/>
    <xf numFmtId="4" fontId="0" fillId="0" borderId="24" xfId="0" applyNumberFormat="1" applyBorder="1"/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25" xfId="0" applyBorder="1"/>
    <xf numFmtId="0" fontId="0" fillId="0" borderId="26" xfId="0" applyBorder="1"/>
    <xf numFmtId="0" fontId="0" fillId="0" borderId="22" xfId="0" applyBorder="1"/>
    <xf numFmtId="0" fontId="0" fillId="0" borderId="23" xfId="0" applyBorder="1"/>
    <xf numFmtId="0" fontId="0" fillId="0" borderId="19" xfId="0" applyBorder="1"/>
    <xf numFmtId="0" fontId="0" fillId="0" borderId="20" xfId="0" applyBorder="1"/>
    <xf numFmtId="0" fontId="0" fillId="3" borderId="14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19" xfId="0" applyFill="1" applyBorder="1"/>
    <xf numFmtId="0" fontId="0" fillId="3" borderId="1" xfId="0" applyFill="1" applyBorder="1"/>
    <xf numFmtId="0" fontId="0" fillId="3" borderId="20" xfId="0" applyFill="1" applyBorder="1"/>
    <xf numFmtId="0" fontId="0" fillId="0" borderId="15" xfId="0" applyBorder="1"/>
    <xf numFmtId="4" fontId="0" fillId="0" borderId="25" xfId="0" applyNumberFormat="1" applyBorder="1"/>
    <xf numFmtId="4" fontId="0" fillId="3" borderId="24" xfId="0" applyNumberFormat="1" applyFill="1" applyBorder="1"/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4" fontId="2" fillId="5" borderId="3" xfId="0" applyNumberFormat="1" applyFont="1" applyFill="1" applyBorder="1" applyAlignment="1">
      <alignment horizontal="center"/>
    </xf>
    <xf numFmtId="0" fontId="0" fillId="6" borderId="0" xfId="0" applyFill="1"/>
    <xf numFmtId="0" fontId="4" fillId="6" borderId="2" xfId="0" applyFont="1" applyFill="1" applyBorder="1" applyAlignment="1">
      <alignment horizontal="center" vertical="center" wrapText="1"/>
    </xf>
    <xf numFmtId="4" fontId="2" fillId="6" borderId="3" xfId="0" applyNumberFormat="1" applyFont="1" applyFill="1" applyBorder="1" applyAlignment="1">
      <alignment horizontal="center"/>
    </xf>
    <xf numFmtId="0" fontId="0" fillId="7" borderId="0" xfId="0" applyFill="1"/>
    <xf numFmtId="0" fontId="4" fillId="7" borderId="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7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right" vertical="center" wrapText="1"/>
    </xf>
    <xf numFmtId="1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2" xfId="0" applyNumberFormat="1" applyFont="1" applyFill="1" applyBorder="1" applyAlignment="1">
      <alignment horizontal="center"/>
    </xf>
    <xf numFmtId="4" fontId="2" fillId="7" borderId="2" xfId="0" applyNumberFormat="1" applyFont="1" applyFill="1" applyBorder="1" applyAlignment="1">
      <alignment horizontal="center"/>
    </xf>
    <xf numFmtId="4" fontId="2" fillId="4" borderId="29" xfId="0" applyNumberFormat="1" applyFont="1" applyFill="1" applyBorder="1" applyAlignment="1">
      <alignment horizontal="center"/>
    </xf>
    <xf numFmtId="4" fontId="2" fillId="5" borderId="29" xfId="0" applyNumberFormat="1" applyFont="1" applyFill="1" applyBorder="1" applyAlignment="1">
      <alignment horizontal="center"/>
    </xf>
    <xf numFmtId="4" fontId="2" fillId="6" borderId="29" xfId="0" applyNumberFormat="1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7" borderId="1" xfId="0" applyNumberFormat="1" applyFont="1" applyFill="1" applyBorder="1" applyAlignment="1">
      <alignment horizontal="center"/>
    </xf>
    <xf numFmtId="4" fontId="5" fillId="6" borderId="1" xfId="0" applyNumberFormat="1" applyFont="1" applyFill="1" applyBorder="1" applyAlignment="1">
      <alignment horizontal="center"/>
    </xf>
    <xf numFmtId="0" fontId="0" fillId="7" borderId="1" xfId="0" applyFill="1" applyBorder="1"/>
    <xf numFmtId="0" fontId="0" fillId="6" borderId="1" xfId="0" applyFill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0" fillId="3" borderId="0" xfId="0" applyFill="1"/>
    <xf numFmtId="0" fontId="0" fillId="4" borderId="0" xfId="0" applyFill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mit%20Israni.AHDPACIFICA/AppData/Local/Microsoft/Windows/INetCache/Content.Outlook/25VN5CE3/Aurum%20Villas%20Phase%203%20%20Financial%20Model_290925.xlsx" TargetMode="External"/><Relationship Id="rId1" Type="http://schemas.openxmlformats.org/officeDocument/2006/relationships/externalLinkPath" Target="/Users/Amit%20Israni.AHDPACIFICA/AppData/Local/Microsoft/Windows/INetCache/Content.Outlook/25VN5CE3/Aurum%20Villas%20Phase%203%20%20Financial%20Model_2909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PUT SHEET - RATES"/>
      <sheetName val="Revenue Model"/>
      <sheetName val="Cash Flow"/>
      <sheetName val="Budget"/>
      <sheetName val="COP MOF"/>
    </sheetNames>
    <sheetDataSet>
      <sheetData sheetId="0"/>
      <sheetData sheetId="1">
        <row r="6">
          <cell r="H6">
            <v>1224</v>
          </cell>
          <cell r="I6">
            <v>1023.4155599999999</v>
          </cell>
        </row>
        <row r="7">
          <cell r="H7">
            <v>1442.0000000000002</v>
          </cell>
          <cell r="I7">
            <v>1532.0006296000001</v>
          </cell>
        </row>
        <row r="8">
          <cell r="H8">
            <v>1492</v>
          </cell>
          <cell r="I8">
            <v>1119.5616799999998</v>
          </cell>
        </row>
        <row r="9">
          <cell r="H9">
            <v>1492</v>
          </cell>
          <cell r="I9">
            <v>2119.2143599999999</v>
          </cell>
        </row>
        <row r="10">
          <cell r="H10">
            <v>1679.9999999999998</v>
          </cell>
          <cell r="I10">
            <v>651.69767999999976</v>
          </cell>
        </row>
        <row r="11">
          <cell r="H11">
            <v>1679.9999999999998</v>
          </cell>
          <cell r="I11">
            <v>784.00984440000013</v>
          </cell>
        </row>
        <row r="12">
          <cell r="H12">
            <v>1679.9999999999998</v>
          </cell>
          <cell r="I12">
            <v>712.45615439999983</v>
          </cell>
        </row>
        <row r="13">
          <cell r="H13">
            <v>1679.9999999999998</v>
          </cell>
          <cell r="I13">
            <v>2941.3866971999996</v>
          </cell>
        </row>
        <row r="14">
          <cell r="H14">
            <v>1224</v>
          </cell>
          <cell r="I14">
            <v>842.04215999999997</v>
          </cell>
        </row>
        <row r="15">
          <cell r="H15">
            <v>1224</v>
          </cell>
          <cell r="I15">
            <v>235.59839999999986</v>
          </cell>
        </row>
        <row r="16">
          <cell r="H16">
            <v>1224</v>
          </cell>
          <cell r="I16">
            <v>196.20215999999982</v>
          </cell>
        </row>
        <row r="17">
          <cell r="H17">
            <v>1224</v>
          </cell>
          <cell r="I17">
            <v>158.85107999999991</v>
          </cell>
        </row>
        <row r="18">
          <cell r="H18">
            <v>1224</v>
          </cell>
          <cell r="I18">
            <v>180.27143999999998</v>
          </cell>
        </row>
        <row r="19">
          <cell r="H19">
            <v>1224</v>
          </cell>
          <cell r="I19">
            <v>189.94827600000011</v>
          </cell>
        </row>
        <row r="20">
          <cell r="H20">
            <v>1224</v>
          </cell>
          <cell r="I20">
            <v>191.48214599999986</v>
          </cell>
        </row>
        <row r="21">
          <cell r="H21">
            <v>1224</v>
          </cell>
          <cell r="I21">
            <v>189.52632719999974</v>
          </cell>
        </row>
        <row r="22">
          <cell r="H22">
            <v>1224</v>
          </cell>
          <cell r="I22">
            <v>189.52632719999974</v>
          </cell>
        </row>
        <row r="23">
          <cell r="H23">
            <v>1224</v>
          </cell>
          <cell r="I23">
            <v>641.72412000000008</v>
          </cell>
        </row>
        <row r="24">
          <cell r="H24">
            <v>1224</v>
          </cell>
          <cell r="I24">
            <v>372.03748199999967</v>
          </cell>
        </row>
        <row r="25">
          <cell r="H25">
            <v>1224</v>
          </cell>
          <cell r="I25">
            <v>5.3822735999999622</v>
          </cell>
        </row>
        <row r="26">
          <cell r="H26">
            <v>1224</v>
          </cell>
          <cell r="I26">
            <v>36.033840000000055</v>
          </cell>
        </row>
        <row r="27">
          <cell r="H27">
            <v>1224</v>
          </cell>
          <cell r="I27">
            <v>45.398519999999955</v>
          </cell>
        </row>
        <row r="28">
          <cell r="H28">
            <v>1224</v>
          </cell>
          <cell r="I28">
            <v>39.908879999999954</v>
          </cell>
        </row>
        <row r="29">
          <cell r="H29">
            <v>1224</v>
          </cell>
          <cell r="I29">
            <v>32.589359999999942</v>
          </cell>
        </row>
        <row r="30">
          <cell r="H30">
            <v>1224</v>
          </cell>
          <cell r="I30">
            <v>119.77775999999994</v>
          </cell>
        </row>
        <row r="31">
          <cell r="H31">
            <v>1224</v>
          </cell>
          <cell r="I31">
            <v>152.50031999999987</v>
          </cell>
        </row>
        <row r="32">
          <cell r="H32">
            <v>1224</v>
          </cell>
          <cell r="I32">
            <v>155.34632159999978</v>
          </cell>
        </row>
        <row r="33">
          <cell r="H33">
            <v>1224</v>
          </cell>
          <cell r="I33">
            <v>175.96583999999984</v>
          </cell>
        </row>
        <row r="34">
          <cell r="H34">
            <v>1224</v>
          </cell>
          <cell r="I34">
            <v>199.75428000000011</v>
          </cell>
        </row>
        <row r="35">
          <cell r="H35">
            <v>1291</v>
          </cell>
          <cell r="I35">
            <v>189.37292000000002</v>
          </cell>
        </row>
        <row r="36">
          <cell r="H36">
            <v>1291</v>
          </cell>
          <cell r="I36">
            <v>334.14871999999968</v>
          </cell>
        </row>
        <row r="37">
          <cell r="H37">
            <v>1291</v>
          </cell>
          <cell r="I37">
            <v>600.23479999999972</v>
          </cell>
        </row>
        <row r="38">
          <cell r="H38">
            <v>1224</v>
          </cell>
          <cell r="I38">
            <v>152.06975999999986</v>
          </cell>
        </row>
        <row r="39">
          <cell r="H39">
            <v>1224</v>
          </cell>
          <cell r="I39">
            <v>86.301719999999932</v>
          </cell>
        </row>
        <row r="40">
          <cell r="H40">
            <v>1291</v>
          </cell>
          <cell r="I40">
            <v>508.84843999999998</v>
          </cell>
        </row>
        <row r="41">
          <cell r="H41">
            <v>1291</v>
          </cell>
          <cell r="I41">
            <v>106.21025599999984</v>
          </cell>
        </row>
        <row r="42">
          <cell r="H42">
            <v>1224</v>
          </cell>
          <cell r="I42">
            <v>235.96114680000005</v>
          </cell>
        </row>
        <row r="43">
          <cell r="H43">
            <v>1224</v>
          </cell>
          <cell r="I43">
            <v>191.00530080000001</v>
          </cell>
        </row>
        <row r="44">
          <cell r="H44">
            <v>1224</v>
          </cell>
          <cell r="I44">
            <v>34.512886799999933</v>
          </cell>
        </row>
        <row r="45">
          <cell r="H45">
            <v>1224</v>
          </cell>
          <cell r="I45">
            <v>266.06052</v>
          </cell>
        </row>
        <row r="46">
          <cell r="H46">
            <v>1224</v>
          </cell>
          <cell r="I46">
            <v>90.284399999999778</v>
          </cell>
        </row>
        <row r="47">
          <cell r="H47">
            <v>1224</v>
          </cell>
          <cell r="I47">
            <v>255.51179999999977</v>
          </cell>
        </row>
        <row r="48">
          <cell r="H48">
            <v>1224</v>
          </cell>
          <cell r="I48">
            <v>152.28503999999998</v>
          </cell>
        </row>
        <row r="49">
          <cell r="H49">
            <v>1291</v>
          </cell>
          <cell r="I49">
            <v>477.74047999999971</v>
          </cell>
        </row>
        <row r="50">
          <cell r="H50">
            <v>1224</v>
          </cell>
          <cell r="I50">
            <v>874.01123999999982</v>
          </cell>
        </row>
        <row r="51">
          <cell r="H51">
            <v>1224</v>
          </cell>
          <cell r="I51">
            <v>754.20791999999983</v>
          </cell>
        </row>
        <row r="52">
          <cell r="H52">
            <v>1224</v>
          </cell>
          <cell r="I52">
            <v>109.65959999999995</v>
          </cell>
        </row>
        <row r="53">
          <cell r="H53">
            <v>1291</v>
          </cell>
          <cell r="I53">
            <v>102.49990520000006</v>
          </cell>
        </row>
        <row r="54">
          <cell r="H54">
            <v>1291</v>
          </cell>
          <cell r="I54">
            <v>102.46868959999982</v>
          </cell>
        </row>
        <row r="55">
          <cell r="H55">
            <v>1224</v>
          </cell>
          <cell r="I55">
            <v>144.53495999999996</v>
          </cell>
        </row>
        <row r="56">
          <cell r="H56">
            <v>1224</v>
          </cell>
          <cell r="I56">
            <v>199.32371999999984</v>
          </cell>
        </row>
        <row r="57">
          <cell r="H57">
            <v>1291</v>
          </cell>
          <cell r="I57">
            <v>213.33788960000015</v>
          </cell>
        </row>
        <row r="58">
          <cell r="H58">
            <v>1291</v>
          </cell>
          <cell r="I58">
            <v>167.8750591999999</v>
          </cell>
        </row>
        <row r="59">
          <cell r="H59">
            <v>1224</v>
          </cell>
          <cell r="I59">
            <v>402.11747999999989</v>
          </cell>
        </row>
        <row r="60">
          <cell r="H60">
            <v>1224</v>
          </cell>
          <cell r="I60">
            <v>333.44315999999981</v>
          </cell>
        </row>
        <row r="61">
          <cell r="H61">
            <v>1291</v>
          </cell>
          <cell r="I61">
            <v>181.37096239999983</v>
          </cell>
        </row>
        <row r="62">
          <cell r="H62">
            <v>1291</v>
          </cell>
          <cell r="I62">
            <v>969.1170800000001</v>
          </cell>
        </row>
        <row r="63">
          <cell r="H63">
            <v>1291</v>
          </cell>
          <cell r="I63">
            <v>664.49587999999972</v>
          </cell>
        </row>
        <row r="64">
          <cell r="H64">
            <v>1679.9999999999998</v>
          </cell>
          <cell r="I64">
            <v>1120.3902263999998</v>
          </cell>
        </row>
        <row r="65">
          <cell r="H65">
            <v>1679.9999999999998</v>
          </cell>
          <cell r="I65">
            <v>452.90166959999988</v>
          </cell>
        </row>
        <row r="66">
          <cell r="H66">
            <v>1679.9999999999998</v>
          </cell>
          <cell r="I66">
            <v>496.78003919999992</v>
          </cell>
        </row>
        <row r="67">
          <cell r="H67">
            <v>1679.9999999999998</v>
          </cell>
          <cell r="I67">
            <v>539.61430079999991</v>
          </cell>
        </row>
        <row r="68">
          <cell r="H68">
            <v>1679.9999999999998</v>
          </cell>
          <cell r="I68">
            <v>645.13163999999961</v>
          </cell>
        </row>
        <row r="69">
          <cell r="H69">
            <v>1492</v>
          </cell>
          <cell r="I69">
            <v>413.55091999999985</v>
          </cell>
        </row>
        <row r="70">
          <cell r="H70">
            <v>1492</v>
          </cell>
          <cell r="I70">
            <v>172.54495999999972</v>
          </cell>
        </row>
        <row r="71">
          <cell r="H71">
            <v>1492</v>
          </cell>
          <cell r="I71">
            <v>840.23587999999972</v>
          </cell>
        </row>
        <row r="72">
          <cell r="H72">
            <v>1679.9999999999998</v>
          </cell>
          <cell r="I72">
            <v>576.24204000000009</v>
          </cell>
        </row>
        <row r="73">
          <cell r="H73">
            <v>1679.9999999999998</v>
          </cell>
          <cell r="I73">
            <v>313.45835519999991</v>
          </cell>
        </row>
        <row r="74">
          <cell r="H74">
            <v>1679.9999999999998</v>
          </cell>
          <cell r="I74">
            <v>417.11675160000004</v>
          </cell>
        </row>
        <row r="75">
          <cell r="H75">
            <v>1679.9999999999998</v>
          </cell>
          <cell r="I75">
            <v>451.53571799999963</v>
          </cell>
        </row>
        <row r="76">
          <cell r="H76">
            <v>1679.9999999999998</v>
          </cell>
          <cell r="I76">
            <v>486.50687759999977</v>
          </cell>
        </row>
        <row r="77">
          <cell r="H77">
            <v>1679.9999999999998</v>
          </cell>
          <cell r="I77">
            <v>521.17018679999956</v>
          </cell>
        </row>
        <row r="78">
          <cell r="H78">
            <v>1679.9999999999998</v>
          </cell>
          <cell r="I78">
            <v>1516.5850800000003</v>
          </cell>
        </row>
        <row r="79">
          <cell r="H79">
            <v>1224</v>
          </cell>
          <cell r="I79">
            <v>312.13043999999991</v>
          </cell>
        </row>
        <row r="80">
          <cell r="H80">
            <v>1224</v>
          </cell>
          <cell r="I80">
            <v>352.52880839999989</v>
          </cell>
        </row>
        <row r="81">
          <cell r="H81">
            <v>1224</v>
          </cell>
          <cell r="I81">
            <v>559.27187999999978</v>
          </cell>
        </row>
        <row r="82">
          <cell r="H82">
            <v>1224</v>
          </cell>
          <cell r="I82">
            <v>121.38159599999993</v>
          </cell>
        </row>
        <row r="83">
          <cell r="H83">
            <v>1291</v>
          </cell>
          <cell r="I83">
            <v>66.635333599999967</v>
          </cell>
        </row>
        <row r="84">
          <cell r="H84">
            <v>1291</v>
          </cell>
          <cell r="I84">
            <v>66.448039999999992</v>
          </cell>
        </row>
        <row r="85">
          <cell r="H85">
            <v>1224</v>
          </cell>
          <cell r="I85">
            <v>121.24058759999981</v>
          </cell>
        </row>
        <row r="86">
          <cell r="H86">
            <v>1224</v>
          </cell>
          <cell r="I86">
            <v>121.65069599999993</v>
          </cell>
        </row>
        <row r="87">
          <cell r="H87">
            <v>1291</v>
          </cell>
          <cell r="I87">
            <v>228.50867119999975</v>
          </cell>
        </row>
        <row r="88">
          <cell r="H88">
            <v>1291</v>
          </cell>
          <cell r="I88">
            <v>329.62783999999988</v>
          </cell>
        </row>
        <row r="89">
          <cell r="H89">
            <v>1291</v>
          </cell>
          <cell r="I89">
            <v>241.36303999999996</v>
          </cell>
        </row>
        <row r="90">
          <cell r="H90">
            <v>1442.0000000000002</v>
          </cell>
          <cell r="I90">
            <v>1004.9801200000002</v>
          </cell>
        </row>
        <row r="91">
          <cell r="H91">
            <v>1679.9999999999998</v>
          </cell>
          <cell r="I91">
            <v>1709.1530400000001</v>
          </cell>
        </row>
        <row r="92">
          <cell r="H92">
            <v>1560</v>
          </cell>
          <cell r="I92">
            <v>658.51744919999965</v>
          </cell>
        </row>
        <row r="93">
          <cell r="H93">
            <v>1560</v>
          </cell>
          <cell r="I93">
            <v>472.95792959999989</v>
          </cell>
        </row>
        <row r="94">
          <cell r="H94">
            <v>1560</v>
          </cell>
          <cell r="I94">
            <v>473.6855759999998</v>
          </cell>
        </row>
        <row r="95">
          <cell r="H95">
            <v>1560</v>
          </cell>
          <cell r="I95">
            <v>473.73724319999968</v>
          </cell>
        </row>
        <row r="96">
          <cell r="H96">
            <v>1560</v>
          </cell>
          <cell r="I96">
            <v>428.66514599999988</v>
          </cell>
        </row>
        <row r="97">
          <cell r="H97">
            <v>1560</v>
          </cell>
          <cell r="I97">
            <v>1811.1771599999997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125"/>
  <sheetViews>
    <sheetView showGridLines="0" tabSelected="1" view="pageBreakPreview" topLeftCell="A91" zoomScaleNormal="100" zoomScaleSheetLayoutView="100" workbookViewId="0">
      <selection activeCell="U110" sqref="U110"/>
    </sheetView>
  </sheetViews>
  <sheetFormatPr defaultRowHeight="14.4" x14ac:dyDescent="0.3"/>
  <cols>
    <col min="1" max="1" width="6" bestFit="1" customWidth="1"/>
    <col min="2" max="2" width="9" customWidth="1"/>
    <col min="3" max="3" width="9.109375" customWidth="1"/>
    <col min="4" max="5" width="15.109375" customWidth="1"/>
    <col min="6" max="6" width="16.5546875" customWidth="1"/>
    <col min="7" max="7" width="14.33203125" style="1" customWidth="1"/>
    <col min="8" max="8" width="11.88671875" style="1" customWidth="1"/>
    <col min="9" max="9" width="15.88671875" customWidth="1"/>
    <col min="10" max="10" width="16.33203125" customWidth="1"/>
    <col min="11" max="13" width="16.33203125" hidden="1" customWidth="1"/>
    <col min="14" max="14" width="14" style="64" hidden="1" customWidth="1"/>
    <col min="15" max="16" width="14" hidden="1" customWidth="1"/>
    <col min="17" max="17" width="14" style="61" hidden="1" customWidth="1"/>
    <col min="18" max="18" width="14" hidden="1" customWidth="1"/>
    <col min="19" max="19" width="14" style="5" customWidth="1"/>
    <col min="20" max="20" width="8.44140625" customWidth="1"/>
    <col min="21" max="21" width="7.6640625" bestFit="1" customWidth="1"/>
    <col min="22" max="22" width="7.33203125" hidden="1" customWidth="1"/>
    <col min="23" max="23" width="13.5546875" hidden="1" customWidth="1"/>
    <col min="24" max="24" width="13.109375" style="5" hidden="1" customWidth="1"/>
    <col min="25" max="29" width="9.109375" hidden="1" customWidth="1"/>
    <col min="30" max="30" width="0" hidden="1" customWidth="1"/>
  </cols>
  <sheetData>
    <row r="2" spans="1:32" ht="9" customHeight="1" thickBot="1" x14ac:dyDescent="0.35"/>
    <row r="3" spans="1:32" ht="19.5" customHeight="1" x14ac:dyDescent="0.3">
      <c r="A3" s="108" t="s">
        <v>56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10"/>
      <c r="V3" s="9"/>
    </row>
    <row r="4" spans="1:32" ht="15" customHeight="1" x14ac:dyDescent="0.3">
      <c r="A4" s="111" t="s">
        <v>55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3"/>
      <c r="V4" s="4"/>
    </row>
    <row r="5" spans="1:32" ht="15" customHeight="1" x14ac:dyDescent="0.3">
      <c r="A5" s="111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3"/>
      <c r="V5" s="4"/>
    </row>
    <row r="6" spans="1:32" ht="45" customHeight="1" thickBot="1" x14ac:dyDescent="0.35">
      <c r="A6" s="114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6"/>
      <c r="V6" s="4"/>
    </row>
    <row r="7" spans="1:32" x14ac:dyDescent="0.3">
      <c r="A7" s="17"/>
      <c r="T7" s="117" t="s">
        <v>58</v>
      </c>
      <c r="U7" s="118"/>
      <c r="V7" s="10"/>
    </row>
    <row r="8" spans="1:32" ht="109.8" thickBot="1" x14ac:dyDescent="0.35">
      <c r="A8" s="50" t="s">
        <v>57</v>
      </c>
      <c r="B8" s="51" t="s">
        <v>0</v>
      </c>
      <c r="C8" s="51" t="s">
        <v>1</v>
      </c>
      <c r="D8" s="52" t="s">
        <v>2</v>
      </c>
      <c r="E8" s="52" t="s">
        <v>76</v>
      </c>
      <c r="F8" s="52" t="s">
        <v>86</v>
      </c>
      <c r="G8" s="52" t="s">
        <v>77</v>
      </c>
      <c r="H8" s="52" t="s">
        <v>78</v>
      </c>
      <c r="I8" s="52" t="s">
        <v>79</v>
      </c>
      <c r="J8" s="52" t="s">
        <v>80</v>
      </c>
      <c r="K8" s="55" t="s">
        <v>64</v>
      </c>
      <c r="L8" s="55" t="s">
        <v>65</v>
      </c>
      <c r="M8" s="55" t="s">
        <v>66</v>
      </c>
      <c r="N8" s="65" t="s">
        <v>3</v>
      </c>
      <c r="O8" s="55" t="s">
        <v>63</v>
      </c>
      <c r="P8" s="59" t="s">
        <v>67</v>
      </c>
      <c r="Q8" s="62" t="s">
        <v>69</v>
      </c>
      <c r="R8" s="59" t="s">
        <v>68</v>
      </c>
      <c r="S8" s="96" t="s">
        <v>81</v>
      </c>
      <c r="T8" s="51" t="s">
        <v>4</v>
      </c>
      <c r="U8" s="53" t="s">
        <v>5</v>
      </c>
      <c r="V8" s="16"/>
      <c r="W8" s="13" t="s">
        <v>60</v>
      </c>
      <c r="X8" s="18" t="s">
        <v>59</v>
      </c>
      <c r="Y8" s="20"/>
      <c r="Z8" s="20" t="s">
        <v>61</v>
      </c>
      <c r="AA8" s="20" t="s">
        <v>62</v>
      </c>
      <c r="AB8" s="21"/>
    </row>
    <row r="9" spans="1:32" ht="15.6" x14ac:dyDescent="0.3">
      <c r="A9" s="45">
        <v>1</v>
      </c>
      <c r="B9" s="44" t="s">
        <v>7</v>
      </c>
      <c r="C9" s="45" t="s">
        <v>6</v>
      </c>
      <c r="D9" s="3" t="s">
        <v>19</v>
      </c>
      <c r="E9" s="2">
        <v>2</v>
      </c>
      <c r="F9" s="54">
        <v>124.4855</v>
      </c>
      <c r="G9" s="3">
        <v>5.4551999999999996</v>
      </c>
      <c r="H9" s="3">
        <v>2.7149999999999999</v>
      </c>
      <c r="I9" s="46">
        <f>153.55-132.66+AA9</f>
        <v>30.350000000000016</v>
      </c>
      <c r="J9" s="47">
        <f t="shared" ref="J9:J40" si="0">F9+G9+H9+I9</f>
        <v>163.00570000000002</v>
      </c>
      <c r="K9" s="57">
        <f>'[1]Revenue Model'!H6/10.764</f>
        <v>113.71237458193981</v>
      </c>
      <c r="L9" s="57">
        <f>'[1]Revenue Model'!I6/10.764</f>
        <v>95.077625418060194</v>
      </c>
      <c r="M9" s="57">
        <f>N9-(K9+L9)</f>
        <v>0</v>
      </c>
      <c r="N9" s="66">
        <v>208.79</v>
      </c>
      <c r="O9" s="56">
        <f t="shared" ref="O9:O40" si="1">$O$101/$J$101*J9</f>
        <v>201.43576904080118</v>
      </c>
      <c r="P9" s="60">
        <f>O9-N9</f>
        <v>-7.3542309591988158</v>
      </c>
      <c r="Q9" s="63">
        <f t="shared" ref="Q9:Q40" si="2">$Q$101/$J$101*J9</f>
        <v>39.440001476959495</v>
      </c>
      <c r="R9" s="60">
        <f>O9-(N9+Q9)</f>
        <v>-46.794232436158325</v>
      </c>
      <c r="S9" s="97">
        <f>N9+Q9</f>
        <v>248.2300014769595</v>
      </c>
      <c r="T9" s="48">
        <v>0</v>
      </c>
      <c r="U9" s="45">
        <v>1</v>
      </c>
      <c r="V9" s="6"/>
      <c r="W9" s="14">
        <v>153.55000000000001</v>
      </c>
      <c r="X9" s="19">
        <f t="shared" ref="X9:X40" si="3">F9+G9+H9</f>
        <v>132.6557</v>
      </c>
      <c r="Y9" s="22">
        <f>J9+J10</f>
        <v>311.44569999999999</v>
      </c>
      <c r="Z9" s="23">
        <v>18.920000000000002</v>
      </c>
      <c r="AA9" s="24">
        <f>Z9/2</f>
        <v>9.4600000000000009</v>
      </c>
      <c r="AB9" s="40">
        <f>J9+J10</f>
        <v>311.44569999999999</v>
      </c>
    </row>
    <row r="10" spans="1:32" ht="16.2" thickBot="1" x14ac:dyDescent="0.35">
      <c r="A10" s="45">
        <v>2</v>
      </c>
      <c r="B10" s="44" t="s">
        <v>7</v>
      </c>
      <c r="C10" s="45" t="s">
        <v>6</v>
      </c>
      <c r="D10" s="3" t="s">
        <v>20</v>
      </c>
      <c r="E10" s="2">
        <v>1</v>
      </c>
      <c r="F10" s="54">
        <v>121.8768</v>
      </c>
      <c r="G10" s="3">
        <v>0</v>
      </c>
      <c r="H10" s="3">
        <v>14.3851</v>
      </c>
      <c r="I10" s="49">
        <f>W10-X10+AA9</f>
        <v>12.178099999999993</v>
      </c>
      <c r="J10" s="47">
        <f t="shared" si="0"/>
        <v>148.44</v>
      </c>
      <c r="K10" s="57">
        <f>'[1]Revenue Model'!H7/10.764</f>
        <v>133.96506874767746</v>
      </c>
      <c r="L10" s="57">
        <f>'[1]Revenue Model'!I7/10.764</f>
        <v>142.32633125232257</v>
      </c>
      <c r="M10" s="57">
        <f t="shared" ref="M10:M73" si="4">N10-(K10+L10)</f>
        <v>0</v>
      </c>
      <c r="N10" s="66">
        <v>276.29140000000001</v>
      </c>
      <c r="O10" s="56">
        <f t="shared" si="1"/>
        <v>183.436073440478</v>
      </c>
      <c r="P10" s="60">
        <f t="shared" ref="P10:P73" si="5">O10-N10</f>
        <v>-92.855326559522013</v>
      </c>
      <c r="Q10" s="63">
        <f t="shared" si="2"/>
        <v>35.915761346013461</v>
      </c>
      <c r="R10" s="60">
        <f t="shared" ref="R10:R73" si="6">O10-(N10+Q10)</f>
        <v>-128.7710879055355</v>
      </c>
      <c r="S10" s="97">
        <f t="shared" ref="S10:S73" si="7">N10+Q10</f>
        <v>312.20716134601349</v>
      </c>
      <c r="T10" s="48">
        <v>0</v>
      </c>
      <c r="U10" s="45">
        <v>1</v>
      </c>
      <c r="V10" s="6"/>
      <c r="W10" s="14">
        <v>138.97999999999999</v>
      </c>
      <c r="X10" s="19">
        <f t="shared" si="3"/>
        <v>136.2619</v>
      </c>
      <c r="Y10" s="26"/>
      <c r="Z10" s="27"/>
      <c r="AA10" s="27"/>
      <c r="AB10" s="28"/>
    </row>
    <row r="11" spans="1:32" ht="15.6" x14ac:dyDescent="0.3">
      <c r="A11" s="45">
        <v>3</v>
      </c>
      <c r="B11" s="44" t="s">
        <v>8</v>
      </c>
      <c r="C11" s="45" t="s">
        <v>6</v>
      </c>
      <c r="D11" s="3" t="s">
        <v>21</v>
      </c>
      <c r="E11" s="2">
        <v>4</v>
      </c>
      <c r="F11" s="54">
        <v>139.00569999999999</v>
      </c>
      <c r="G11" s="3">
        <v>5.9424999999999999</v>
      </c>
      <c r="H11" s="3">
        <v>2.4605000000000001</v>
      </c>
      <c r="I11" s="49">
        <f>W11-X11+AA11</f>
        <v>23.101300000000016</v>
      </c>
      <c r="J11" s="47">
        <f t="shared" si="0"/>
        <v>170.51</v>
      </c>
      <c r="K11" s="57">
        <f>'[1]Revenue Model'!H8/10.764</f>
        <v>138.61018208844297</v>
      </c>
      <c r="L11" s="57">
        <f>'[1]Revenue Model'!I8/10.764</f>
        <v>104.00981791155704</v>
      </c>
      <c r="M11" s="57">
        <f t="shared" si="4"/>
        <v>0</v>
      </c>
      <c r="N11" s="66">
        <v>242.62</v>
      </c>
      <c r="O11" s="56">
        <f t="shared" si="1"/>
        <v>210.70927568267248</v>
      </c>
      <c r="P11" s="60">
        <f t="shared" si="5"/>
        <v>-31.910724317327521</v>
      </c>
      <c r="Q11" s="63">
        <f t="shared" si="2"/>
        <v>41.255702419218238</v>
      </c>
      <c r="R11" s="60">
        <f t="shared" si="6"/>
        <v>-73.166426736545731</v>
      </c>
      <c r="S11" s="97">
        <f t="shared" si="7"/>
        <v>283.87570241921821</v>
      </c>
      <c r="T11" s="48">
        <v>0</v>
      </c>
      <c r="U11" s="45">
        <v>5</v>
      </c>
      <c r="V11" s="6"/>
      <c r="W11" s="42">
        <v>160.22</v>
      </c>
      <c r="X11" s="19">
        <f t="shared" si="3"/>
        <v>147.40869999999998</v>
      </c>
      <c r="Y11" s="41">
        <f>J11+J12</f>
        <v>349.55999999999995</v>
      </c>
      <c r="Z11" s="31">
        <v>20.58</v>
      </c>
      <c r="AA11" s="31">
        <f>Z11/2</f>
        <v>10.29</v>
      </c>
      <c r="AB11" s="32">
        <v>349.56</v>
      </c>
      <c r="AF11" s="104"/>
    </row>
    <row r="12" spans="1:32" ht="16.2" thickBot="1" x14ac:dyDescent="0.35">
      <c r="A12" s="45">
        <v>4</v>
      </c>
      <c r="B12" s="44" t="s">
        <v>8</v>
      </c>
      <c r="C12" s="45" t="s">
        <v>6</v>
      </c>
      <c r="D12" s="3" t="s">
        <v>22</v>
      </c>
      <c r="E12" s="2">
        <v>3</v>
      </c>
      <c r="F12" s="54">
        <v>142.51510000000002</v>
      </c>
      <c r="G12" s="3">
        <v>5.9424999999999999</v>
      </c>
      <c r="H12" s="3">
        <v>2.4613999999999998</v>
      </c>
      <c r="I12" s="49">
        <f>W12-X12+AA11</f>
        <v>28.130999999999979</v>
      </c>
      <c r="J12" s="47">
        <f t="shared" si="0"/>
        <v>179.04999999999998</v>
      </c>
      <c r="K12" s="57">
        <f>'[1]Revenue Model'!H9/10.764</f>
        <v>138.61018208844297</v>
      </c>
      <c r="L12" s="57">
        <f>'[1]Revenue Model'!I9/10.764</f>
        <v>196.87981791155704</v>
      </c>
      <c r="M12" s="57">
        <f t="shared" si="4"/>
        <v>0</v>
      </c>
      <c r="N12" s="66">
        <v>335.49</v>
      </c>
      <c r="O12" s="56">
        <f t="shared" si="1"/>
        <v>221.2626579730368</v>
      </c>
      <c r="P12" s="60">
        <f t="shared" si="5"/>
        <v>-114.22734202696321</v>
      </c>
      <c r="Q12" s="63">
        <f t="shared" si="2"/>
        <v>43.321995883883787</v>
      </c>
      <c r="R12" s="60">
        <f t="shared" si="6"/>
        <v>-157.54933791084702</v>
      </c>
      <c r="S12" s="97">
        <f t="shared" si="7"/>
        <v>378.81199588388381</v>
      </c>
      <c r="T12" s="48">
        <v>0</v>
      </c>
      <c r="U12" s="45">
        <v>3</v>
      </c>
      <c r="V12" s="6"/>
      <c r="W12" s="42">
        <v>168.76</v>
      </c>
      <c r="X12" s="19">
        <f t="shared" si="3"/>
        <v>150.91900000000001</v>
      </c>
      <c r="Y12" s="33"/>
      <c r="Z12" s="34"/>
      <c r="AA12" s="34"/>
      <c r="AB12" s="35"/>
      <c r="AF12" s="104"/>
    </row>
    <row r="13" spans="1:32" ht="15.6" x14ac:dyDescent="0.3">
      <c r="A13" s="45">
        <v>5</v>
      </c>
      <c r="B13" s="44" t="s">
        <v>9</v>
      </c>
      <c r="C13" s="45" t="s">
        <v>6</v>
      </c>
      <c r="D13" s="3" t="s">
        <v>23</v>
      </c>
      <c r="E13" s="2">
        <v>5</v>
      </c>
      <c r="F13" s="54">
        <v>157.12440000000001</v>
      </c>
      <c r="G13" s="3">
        <v>5.3650000000000002</v>
      </c>
      <c r="H13" s="3">
        <v>5.6050000000000004</v>
      </c>
      <c r="I13" s="49">
        <f>W13-X13+AA13</f>
        <v>22.875600000000002</v>
      </c>
      <c r="J13" s="47">
        <f t="shared" si="0"/>
        <v>190.97</v>
      </c>
      <c r="K13" s="57">
        <f>'[1]Revenue Model'!H10/10.764</f>
        <v>156.07580824972129</v>
      </c>
      <c r="L13" s="57">
        <f>'[1]Revenue Model'!I10/10.764</f>
        <v>60.544191750278685</v>
      </c>
      <c r="M13" s="57">
        <f t="shared" si="4"/>
        <v>0</v>
      </c>
      <c r="N13" s="66">
        <v>216.61999999999995</v>
      </c>
      <c r="O13" s="56">
        <f t="shared" si="1"/>
        <v>235.99290585373271</v>
      </c>
      <c r="P13" s="60">
        <f t="shared" si="5"/>
        <v>19.37290585373276</v>
      </c>
      <c r="Q13" s="63">
        <f t="shared" si="2"/>
        <v>46.206096363838526</v>
      </c>
      <c r="R13" s="60">
        <f t="shared" si="6"/>
        <v>-26.833190510105766</v>
      </c>
      <c r="S13" s="97">
        <f t="shared" si="7"/>
        <v>262.82609636383847</v>
      </c>
      <c r="T13" s="48">
        <v>0</v>
      </c>
      <c r="U13" s="45">
        <v>2</v>
      </c>
      <c r="V13" s="6"/>
      <c r="W13" s="15">
        <v>181.52</v>
      </c>
      <c r="X13" s="19">
        <f t="shared" si="3"/>
        <v>168.09440000000001</v>
      </c>
      <c r="Y13" s="22">
        <f>J13+J14+J15+J16</f>
        <v>790.43999999999994</v>
      </c>
      <c r="Z13" s="24">
        <v>37.799999999999997</v>
      </c>
      <c r="AA13" s="24">
        <f>Z13/4</f>
        <v>9.4499999999999993</v>
      </c>
      <c r="AB13" s="25">
        <v>790.44</v>
      </c>
    </row>
    <row r="14" spans="1:32" ht="15.6" x14ac:dyDescent="0.3">
      <c r="A14" s="45">
        <v>6</v>
      </c>
      <c r="B14" s="44" t="s">
        <v>9</v>
      </c>
      <c r="C14" s="45" t="s">
        <v>6</v>
      </c>
      <c r="D14" s="3" t="s">
        <v>24</v>
      </c>
      <c r="E14" s="2">
        <v>6</v>
      </c>
      <c r="F14" s="54">
        <v>163.61869999999999</v>
      </c>
      <c r="G14" s="3">
        <v>5.3650000000000002</v>
      </c>
      <c r="H14" s="3">
        <v>5.6050000000000004</v>
      </c>
      <c r="I14" s="49">
        <f>W14-X14+AA13</f>
        <v>24.531299999999998</v>
      </c>
      <c r="J14" s="47">
        <f t="shared" si="0"/>
        <v>199.11999999999998</v>
      </c>
      <c r="K14" s="57">
        <f>'[1]Revenue Model'!H11/10.764</f>
        <v>156.07580824972129</v>
      </c>
      <c r="L14" s="57">
        <f>'[1]Revenue Model'!I11/10.764</f>
        <v>72.836291750278718</v>
      </c>
      <c r="M14" s="57">
        <f t="shared" si="4"/>
        <v>0</v>
      </c>
      <c r="N14" s="66">
        <v>228.91210000000001</v>
      </c>
      <c r="O14" s="56">
        <f t="shared" si="1"/>
        <v>246.06434211444338</v>
      </c>
      <c r="P14" s="60">
        <f t="shared" si="5"/>
        <v>17.152242114443368</v>
      </c>
      <c r="Q14" s="63">
        <f t="shared" si="2"/>
        <v>48.178027480586088</v>
      </c>
      <c r="R14" s="60">
        <f t="shared" si="6"/>
        <v>-31.025785366142713</v>
      </c>
      <c r="S14" s="97">
        <f t="shared" si="7"/>
        <v>277.09012748058609</v>
      </c>
      <c r="T14" s="48">
        <v>0</v>
      </c>
      <c r="U14" s="45">
        <v>1</v>
      </c>
      <c r="V14" s="6"/>
      <c r="W14" s="15">
        <v>189.67</v>
      </c>
      <c r="X14" s="19">
        <f t="shared" si="3"/>
        <v>174.58869999999999</v>
      </c>
      <c r="Y14" s="29"/>
      <c r="Z14" s="8"/>
      <c r="AA14" s="8"/>
      <c r="AB14" s="30"/>
    </row>
    <row r="15" spans="1:32" ht="15.6" x14ac:dyDescent="0.3">
      <c r="A15" s="45">
        <v>7</v>
      </c>
      <c r="B15" s="44" t="s">
        <v>9</v>
      </c>
      <c r="C15" s="45" t="s">
        <v>6</v>
      </c>
      <c r="D15" s="3" t="s">
        <v>24</v>
      </c>
      <c r="E15" s="2">
        <v>7</v>
      </c>
      <c r="F15" s="54">
        <v>163.61869999999999</v>
      </c>
      <c r="G15" s="3">
        <v>5.3650000000000002</v>
      </c>
      <c r="H15" s="3">
        <v>5.6050000000000004</v>
      </c>
      <c r="I15" s="49">
        <f>W15-X15+AA13</f>
        <v>25.641300000000012</v>
      </c>
      <c r="J15" s="47">
        <f t="shared" si="0"/>
        <v>200.23</v>
      </c>
      <c r="K15" s="57">
        <f>'[1]Revenue Model'!H12/10.764</f>
        <v>156.07580824972129</v>
      </c>
      <c r="L15" s="57">
        <f>'[1]Revenue Model'!I12/10.764</f>
        <v>66.188791750278696</v>
      </c>
      <c r="M15" s="57">
        <f t="shared" si="4"/>
        <v>0</v>
      </c>
      <c r="N15" s="66">
        <v>222.2646</v>
      </c>
      <c r="O15" s="56">
        <f t="shared" si="1"/>
        <v>247.43603466038067</v>
      </c>
      <c r="P15" s="60">
        <f t="shared" si="5"/>
        <v>25.171434660380669</v>
      </c>
      <c r="Q15" s="63">
        <f t="shared" si="2"/>
        <v>48.446597240044966</v>
      </c>
      <c r="R15" s="60">
        <f t="shared" si="6"/>
        <v>-23.275162579664283</v>
      </c>
      <c r="S15" s="97">
        <f t="shared" si="7"/>
        <v>270.71119724004495</v>
      </c>
      <c r="T15" s="48">
        <v>0</v>
      </c>
      <c r="U15" s="45">
        <v>1</v>
      </c>
      <c r="V15" s="6"/>
      <c r="W15" s="15">
        <v>190.78</v>
      </c>
      <c r="X15" s="19">
        <f t="shared" si="3"/>
        <v>174.58869999999999</v>
      </c>
      <c r="Y15" s="29"/>
      <c r="Z15" s="8"/>
      <c r="AA15" s="8"/>
      <c r="AB15" s="30"/>
    </row>
    <row r="16" spans="1:32" ht="16.2" thickBot="1" x14ac:dyDescent="0.35">
      <c r="A16" s="45">
        <v>8</v>
      </c>
      <c r="B16" s="44" t="s">
        <v>9</v>
      </c>
      <c r="C16" s="45" t="s">
        <v>6</v>
      </c>
      <c r="D16" s="3" t="s">
        <v>24</v>
      </c>
      <c r="E16" s="2">
        <v>8</v>
      </c>
      <c r="F16" s="54">
        <v>163.61869999999999</v>
      </c>
      <c r="G16" s="3">
        <v>5.3650000000000002</v>
      </c>
      <c r="H16" s="3">
        <v>5.6050000000000004</v>
      </c>
      <c r="I16" s="49">
        <f>W16-X16+AA13</f>
        <v>25.531299999999998</v>
      </c>
      <c r="J16" s="47">
        <f t="shared" si="0"/>
        <v>200.11999999999998</v>
      </c>
      <c r="K16" s="57">
        <f>'[1]Revenue Model'!H13/10.764</f>
        <v>156.07580824972129</v>
      </c>
      <c r="L16" s="57">
        <f>'[1]Revenue Model'!I13/10.764</f>
        <v>273.26149175027871</v>
      </c>
      <c r="M16" s="57">
        <f t="shared" si="4"/>
        <v>0</v>
      </c>
      <c r="N16" s="66">
        <v>429.33729999999997</v>
      </c>
      <c r="O16" s="56">
        <f t="shared" si="1"/>
        <v>247.30010116483732</v>
      </c>
      <c r="P16" s="60">
        <f t="shared" si="5"/>
        <v>-182.03719883516266</v>
      </c>
      <c r="Q16" s="63">
        <f t="shared" si="2"/>
        <v>48.419982218837326</v>
      </c>
      <c r="R16" s="60">
        <f t="shared" si="6"/>
        <v>-230.45718105399999</v>
      </c>
      <c r="S16" s="97">
        <f t="shared" si="7"/>
        <v>477.7572822188373</v>
      </c>
      <c r="T16" s="48">
        <v>0</v>
      </c>
      <c r="U16" s="45">
        <v>3</v>
      </c>
      <c r="V16" s="6"/>
      <c r="W16" s="15">
        <v>190.67</v>
      </c>
      <c r="X16" s="19">
        <f t="shared" si="3"/>
        <v>174.58869999999999</v>
      </c>
      <c r="Y16" s="26"/>
      <c r="Z16" s="27"/>
      <c r="AA16" s="27"/>
      <c r="AB16" s="28"/>
      <c r="AF16" s="104"/>
    </row>
    <row r="17" spans="1:32" ht="16.2" thickBot="1" x14ac:dyDescent="0.35">
      <c r="A17" s="45">
        <v>9</v>
      </c>
      <c r="B17" s="44" t="s">
        <v>10</v>
      </c>
      <c r="C17" s="45" t="s">
        <v>6</v>
      </c>
      <c r="D17" s="3" t="s">
        <v>25</v>
      </c>
      <c r="E17" s="2">
        <v>28</v>
      </c>
      <c r="F17" s="54">
        <v>117.892</v>
      </c>
      <c r="G17" s="3">
        <v>0</v>
      </c>
      <c r="H17" s="3">
        <v>14.089700000000001</v>
      </c>
      <c r="I17" s="49">
        <f>W17-X17+AA17</f>
        <v>13.558300000000022</v>
      </c>
      <c r="J17" s="47">
        <f t="shared" si="0"/>
        <v>145.54000000000002</v>
      </c>
      <c r="K17" s="57">
        <f>'[1]Revenue Model'!H14/10.764</f>
        <v>113.71237458193981</v>
      </c>
      <c r="L17" s="57">
        <f>'[1]Revenue Model'!I14/10.764</f>
        <v>78.2276254180602</v>
      </c>
      <c r="M17" s="57">
        <f t="shared" si="4"/>
        <v>0</v>
      </c>
      <c r="N17" s="66">
        <v>191.94</v>
      </c>
      <c r="O17" s="56">
        <f t="shared" si="1"/>
        <v>179.85237219433557</v>
      </c>
      <c r="P17" s="60">
        <f t="shared" si="5"/>
        <v>-12.087627805664425</v>
      </c>
      <c r="Q17" s="63">
        <f t="shared" si="2"/>
        <v>35.214092605084879</v>
      </c>
      <c r="R17" s="60">
        <f t="shared" si="6"/>
        <v>-47.301720410749311</v>
      </c>
      <c r="S17" s="97">
        <f t="shared" si="7"/>
        <v>227.15409260508488</v>
      </c>
      <c r="T17" s="48">
        <v>0</v>
      </c>
      <c r="U17" s="45">
        <v>3</v>
      </c>
      <c r="V17" s="6"/>
      <c r="W17" s="43">
        <v>136.08000000000001</v>
      </c>
      <c r="X17" s="19">
        <f t="shared" si="3"/>
        <v>131.98169999999999</v>
      </c>
      <c r="Y17" s="41">
        <f>SUM(J17:J36)</f>
        <v>3060.6</v>
      </c>
      <c r="Z17" s="31">
        <v>189.2</v>
      </c>
      <c r="AA17" s="31">
        <f>Z17/20</f>
        <v>9.4599999999999991</v>
      </c>
      <c r="AB17" s="32">
        <v>3060.57</v>
      </c>
      <c r="AC17">
        <v>1</v>
      </c>
      <c r="AF17" s="104"/>
    </row>
    <row r="18" spans="1:32" ht="16.2" thickBot="1" x14ac:dyDescent="0.35">
      <c r="A18" s="45">
        <v>10</v>
      </c>
      <c r="B18" s="44" t="s">
        <v>10</v>
      </c>
      <c r="C18" s="45" t="s">
        <v>6</v>
      </c>
      <c r="D18" s="3" t="s">
        <v>26</v>
      </c>
      <c r="E18" s="2">
        <v>27</v>
      </c>
      <c r="F18" s="54">
        <v>119.16999999999999</v>
      </c>
      <c r="G18" s="3">
        <v>0</v>
      </c>
      <c r="H18" s="3">
        <v>14.0892</v>
      </c>
      <c r="I18" s="49">
        <f>W18-X18+AA17</f>
        <v>14.970800000000017</v>
      </c>
      <c r="J18" s="47">
        <f t="shared" si="0"/>
        <v>148.23000000000002</v>
      </c>
      <c r="K18" s="57">
        <f>'[1]Revenue Model'!H15/10.764</f>
        <v>113.71237458193981</v>
      </c>
      <c r="L18" s="57">
        <f>'[1]Revenue Model'!I15/10.764</f>
        <v>21.887625418060189</v>
      </c>
      <c r="M18" s="57">
        <f t="shared" si="4"/>
        <v>0</v>
      </c>
      <c r="N18" s="66">
        <v>135.6</v>
      </c>
      <c r="O18" s="56">
        <f t="shared" si="1"/>
        <v>183.17656403989528</v>
      </c>
      <c r="P18" s="60">
        <f t="shared" si="5"/>
        <v>47.576564039895288</v>
      </c>
      <c r="Q18" s="63">
        <f t="shared" si="2"/>
        <v>35.864950850980705</v>
      </c>
      <c r="R18" s="60">
        <f t="shared" si="6"/>
        <v>11.711613188914583</v>
      </c>
      <c r="S18" s="97">
        <f t="shared" si="7"/>
        <v>171.4649508509807</v>
      </c>
      <c r="T18" s="48">
        <v>0</v>
      </c>
      <c r="U18" s="45">
        <v>1</v>
      </c>
      <c r="V18" s="6"/>
      <c r="W18" s="43">
        <v>138.77000000000001</v>
      </c>
      <c r="X18" s="19">
        <f t="shared" si="3"/>
        <v>133.25919999999999</v>
      </c>
      <c r="Y18" s="36"/>
      <c r="Z18" s="37"/>
      <c r="AA18" s="31">
        <v>9.4600000000000009</v>
      </c>
      <c r="AB18" s="38"/>
      <c r="AC18">
        <v>2</v>
      </c>
    </row>
    <row r="19" spans="1:32" ht="16.2" thickBot="1" x14ac:dyDescent="0.35">
      <c r="A19" s="45">
        <v>11</v>
      </c>
      <c r="B19" s="44" t="s">
        <v>10</v>
      </c>
      <c r="C19" s="45" t="s">
        <v>6</v>
      </c>
      <c r="D19" s="3" t="s">
        <v>26</v>
      </c>
      <c r="E19" s="2">
        <v>26</v>
      </c>
      <c r="F19" s="54">
        <v>119.16999999999999</v>
      </c>
      <c r="G19" s="3">
        <v>0</v>
      </c>
      <c r="H19" s="3">
        <v>14.0892</v>
      </c>
      <c r="I19" s="49">
        <f>W19-X19+AA17</f>
        <v>14.970800000000017</v>
      </c>
      <c r="J19" s="47">
        <f t="shared" si="0"/>
        <v>148.23000000000002</v>
      </c>
      <c r="K19" s="57">
        <f>'[1]Revenue Model'!H16/10.764</f>
        <v>113.71237458193981</v>
      </c>
      <c r="L19" s="57">
        <f>'[1]Revenue Model'!I16/10.764</f>
        <v>18.227625418060185</v>
      </c>
      <c r="M19" s="57">
        <f t="shared" si="4"/>
        <v>0</v>
      </c>
      <c r="N19" s="66">
        <v>131.94</v>
      </c>
      <c r="O19" s="56">
        <f t="shared" si="1"/>
        <v>183.17656403989528</v>
      </c>
      <c r="P19" s="60">
        <f t="shared" si="5"/>
        <v>51.236564039895285</v>
      </c>
      <c r="Q19" s="63">
        <f t="shared" si="2"/>
        <v>35.864950850980705</v>
      </c>
      <c r="R19" s="60">
        <f t="shared" si="6"/>
        <v>15.37161318891458</v>
      </c>
      <c r="S19" s="97">
        <f t="shared" si="7"/>
        <v>167.8049508509807</v>
      </c>
      <c r="T19" s="48">
        <v>0</v>
      </c>
      <c r="U19" s="45">
        <v>1</v>
      </c>
      <c r="V19" s="6"/>
      <c r="W19" s="43">
        <v>138.77000000000001</v>
      </c>
      <c r="X19" s="19">
        <f t="shared" si="3"/>
        <v>133.25919999999999</v>
      </c>
      <c r="Y19" s="36"/>
      <c r="Z19" s="37"/>
      <c r="AA19" s="31">
        <v>9.4600000000000009</v>
      </c>
      <c r="AB19" s="38"/>
      <c r="AC19">
        <v>3</v>
      </c>
    </row>
    <row r="20" spans="1:32" ht="16.2" thickBot="1" x14ac:dyDescent="0.35">
      <c r="A20" s="45">
        <v>12</v>
      </c>
      <c r="B20" s="44" t="s">
        <v>10</v>
      </c>
      <c r="C20" s="45" t="s">
        <v>6</v>
      </c>
      <c r="D20" s="3" t="s">
        <v>26</v>
      </c>
      <c r="E20" s="2">
        <v>25</v>
      </c>
      <c r="F20" s="54">
        <v>119.16999999999999</v>
      </c>
      <c r="G20" s="3">
        <v>0</v>
      </c>
      <c r="H20" s="3">
        <v>14.0892</v>
      </c>
      <c r="I20" s="49">
        <f>W20-X20+AA17</f>
        <v>14.970800000000017</v>
      </c>
      <c r="J20" s="47">
        <f t="shared" si="0"/>
        <v>148.23000000000002</v>
      </c>
      <c r="K20" s="57">
        <f>'[1]Revenue Model'!H17/10.764</f>
        <v>113.71237458193981</v>
      </c>
      <c r="L20" s="57">
        <f>'[1]Revenue Model'!I17/10.764</f>
        <v>14.757625418060194</v>
      </c>
      <c r="M20" s="57">
        <f t="shared" si="4"/>
        <v>0</v>
      </c>
      <c r="N20" s="66">
        <v>128.47</v>
      </c>
      <c r="O20" s="56">
        <f t="shared" si="1"/>
        <v>183.17656403989528</v>
      </c>
      <c r="P20" s="60">
        <f t="shared" si="5"/>
        <v>54.706564039895284</v>
      </c>
      <c r="Q20" s="63">
        <f t="shared" si="2"/>
        <v>35.864950850980705</v>
      </c>
      <c r="R20" s="60">
        <f t="shared" si="6"/>
        <v>18.841613188914579</v>
      </c>
      <c r="S20" s="97">
        <f t="shared" si="7"/>
        <v>164.3349508509807</v>
      </c>
      <c r="T20" s="48">
        <v>0</v>
      </c>
      <c r="U20" s="45">
        <v>1</v>
      </c>
      <c r="V20" s="6"/>
      <c r="W20" s="43">
        <v>138.77000000000001</v>
      </c>
      <c r="X20" s="19">
        <f t="shared" si="3"/>
        <v>133.25919999999999</v>
      </c>
      <c r="Y20" s="36"/>
      <c r="Z20" s="37"/>
      <c r="AA20" s="31">
        <v>9.4600000000000009</v>
      </c>
      <c r="AB20" s="38"/>
      <c r="AC20">
        <v>4</v>
      </c>
    </row>
    <row r="21" spans="1:32" ht="16.2" thickBot="1" x14ac:dyDescent="0.35">
      <c r="A21" s="45">
        <v>13</v>
      </c>
      <c r="B21" s="44" t="s">
        <v>10</v>
      </c>
      <c r="C21" s="45" t="s">
        <v>6</v>
      </c>
      <c r="D21" s="3" t="s">
        <v>26</v>
      </c>
      <c r="E21" s="2">
        <v>24</v>
      </c>
      <c r="F21" s="54">
        <v>119.16999999999999</v>
      </c>
      <c r="G21" s="3">
        <v>0</v>
      </c>
      <c r="H21" s="3">
        <v>14.0892</v>
      </c>
      <c r="I21" s="49">
        <f>W21-X21+AA17</f>
        <v>14.970800000000017</v>
      </c>
      <c r="J21" s="47">
        <f t="shared" si="0"/>
        <v>148.23000000000002</v>
      </c>
      <c r="K21" s="57">
        <f>'[1]Revenue Model'!H18/10.764</f>
        <v>113.71237458193981</v>
      </c>
      <c r="L21" s="57">
        <f>'[1]Revenue Model'!I18/10.764</f>
        <v>16.747625418060199</v>
      </c>
      <c r="M21" s="57">
        <f t="shared" si="4"/>
        <v>0</v>
      </c>
      <c r="N21" s="66">
        <v>130.46</v>
      </c>
      <c r="O21" s="56">
        <f t="shared" si="1"/>
        <v>183.17656403989528</v>
      </c>
      <c r="P21" s="60">
        <f t="shared" si="5"/>
        <v>52.716564039895275</v>
      </c>
      <c r="Q21" s="63">
        <f t="shared" si="2"/>
        <v>35.864950850980705</v>
      </c>
      <c r="R21" s="60">
        <f t="shared" si="6"/>
        <v>16.85161318891457</v>
      </c>
      <c r="S21" s="97">
        <f t="shared" si="7"/>
        <v>166.32495085098071</v>
      </c>
      <c r="T21" s="48">
        <v>0</v>
      </c>
      <c r="U21" s="45">
        <v>1</v>
      </c>
      <c r="V21" s="6"/>
      <c r="W21" s="43">
        <v>138.77000000000001</v>
      </c>
      <c r="X21" s="19">
        <f t="shared" si="3"/>
        <v>133.25919999999999</v>
      </c>
      <c r="Y21" s="36"/>
      <c r="Z21" s="37"/>
      <c r="AA21" s="31">
        <v>9.4600000000000009</v>
      </c>
      <c r="AB21" s="38"/>
      <c r="AC21">
        <v>5</v>
      </c>
    </row>
    <row r="22" spans="1:32" ht="16.2" thickBot="1" x14ac:dyDescent="0.35">
      <c r="A22" s="45">
        <v>14</v>
      </c>
      <c r="B22" s="44" t="s">
        <v>10</v>
      </c>
      <c r="C22" s="45" t="s">
        <v>6</v>
      </c>
      <c r="D22" s="3" t="s">
        <v>26</v>
      </c>
      <c r="E22" s="2">
        <v>23</v>
      </c>
      <c r="F22" s="54">
        <v>119.16999999999999</v>
      </c>
      <c r="G22" s="3">
        <v>0</v>
      </c>
      <c r="H22" s="3">
        <v>14.0892</v>
      </c>
      <c r="I22" s="49">
        <f>W22-X22+AA17</f>
        <v>14.970800000000017</v>
      </c>
      <c r="J22" s="47">
        <f t="shared" si="0"/>
        <v>148.23000000000002</v>
      </c>
      <c r="K22" s="57">
        <f>'[1]Revenue Model'!H19/10.764</f>
        <v>113.71237458193981</v>
      </c>
      <c r="L22" s="57">
        <f>'[1]Revenue Model'!I19/10.764</f>
        <v>17.646625418060211</v>
      </c>
      <c r="M22" s="57">
        <f t="shared" si="4"/>
        <v>0</v>
      </c>
      <c r="N22" s="66">
        <v>131.35900000000001</v>
      </c>
      <c r="O22" s="56">
        <f t="shared" si="1"/>
        <v>183.17656403989528</v>
      </c>
      <c r="P22" s="60">
        <f t="shared" si="5"/>
        <v>51.817564039895274</v>
      </c>
      <c r="Q22" s="63">
        <f t="shared" si="2"/>
        <v>35.864950850980705</v>
      </c>
      <c r="R22" s="60">
        <f t="shared" si="6"/>
        <v>15.952613188914569</v>
      </c>
      <c r="S22" s="97">
        <f t="shared" si="7"/>
        <v>167.22395085098071</v>
      </c>
      <c r="T22" s="48">
        <v>0</v>
      </c>
      <c r="U22" s="45">
        <v>1</v>
      </c>
      <c r="V22" s="6"/>
      <c r="W22" s="43">
        <v>138.77000000000001</v>
      </c>
      <c r="X22" s="19">
        <f t="shared" si="3"/>
        <v>133.25919999999999</v>
      </c>
      <c r="Y22" s="36"/>
      <c r="Z22" s="37"/>
      <c r="AA22" s="31">
        <v>9.4600000000000009</v>
      </c>
      <c r="AB22" s="38"/>
      <c r="AC22">
        <v>6</v>
      </c>
    </row>
    <row r="23" spans="1:32" ht="16.2" thickBot="1" x14ac:dyDescent="0.35">
      <c r="A23" s="45">
        <v>15</v>
      </c>
      <c r="B23" s="44" t="s">
        <v>10</v>
      </c>
      <c r="C23" s="45" t="s">
        <v>6</v>
      </c>
      <c r="D23" s="3" t="s">
        <v>26</v>
      </c>
      <c r="E23" s="2">
        <v>22</v>
      </c>
      <c r="F23" s="54">
        <v>119.16999999999999</v>
      </c>
      <c r="G23" s="3">
        <v>0</v>
      </c>
      <c r="H23" s="3">
        <v>14.0892</v>
      </c>
      <c r="I23" s="49">
        <f t="shared" ref="I23:I42" si="8">W23-X23+AA22</f>
        <v>14.970800000000018</v>
      </c>
      <c r="J23" s="47">
        <f t="shared" si="0"/>
        <v>148.23000000000002</v>
      </c>
      <c r="K23" s="57">
        <f>'[1]Revenue Model'!H20/10.764</f>
        <v>113.71237458193981</v>
      </c>
      <c r="L23" s="57">
        <f>'[1]Revenue Model'!I20/10.764</f>
        <v>17.789125418060188</v>
      </c>
      <c r="M23" s="57">
        <f t="shared" si="4"/>
        <v>0</v>
      </c>
      <c r="N23" s="66">
        <v>131.50149999999999</v>
      </c>
      <c r="O23" s="56">
        <f t="shared" si="1"/>
        <v>183.17656403989528</v>
      </c>
      <c r="P23" s="60">
        <f t="shared" si="5"/>
        <v>51.67506403989529</v>
      </c>
      <c r="Q23" s="63">
        <f t="shared" si="2"/>
        <v>35.864950850980705</v>
      </c>
      <c r="R23" s="60">
        <f t="shared" si="6"/>
        <v>15.810113188914585</v>
      </c>
      <c r="S23" s="97">
        <f t="shared" si="7"/>
        <v>167.3664508509807</v>
      </c>
      <c r="T23" s="48">
        <v>0</v>
      </c>
      <c r="U23" s="45">
        <v>1</v>
      </c>
      <c r="V23" s="6"/>
      <c r="W23" s="43">
        <v>138.77000000000001</v>
      </c>
      <c r="X23" s="19">
        <f t="shared" si="3"/>
        <v>133.25919999999999</v>
      </c>
      <c r="Y23" s="36"/>
      <c r="Z23" s="37"/>
      <c r="AA23" s="31">
        <v>9.4600000000000009</v>
      </c>
      <c r="AB23" s="38"/>
      <c r="AC23">
        <v>7</v>
      </c>
    </row>
    <row r="24" spans="1:32" ht="16.2" thickBot="1" x14ac:dyDescent="0.35">
      <c r="A24" s="45">
        <v>16</v>
      </c>
      <c r="B24" s="44" t="s">
        <v>10</v>
      </c>
      <c r="C24" s="45" t="s">
        <v>6</v>
      </c>
      <c r="D24" s="3" t="s">
        <v>26</v>
      </c>
      <c r="E24" s="2">
        <v>21</v>
      </c>
      <c r="F24" s="54">
        <v>119.16999999999999</v>
      </c>
      <c r="G24" s="3">
        <v>0</v>
      </c>
      <c r="H24" s="3">
        <v>14.0892</v>
      </c>
      <c r="I24" s="49">
        <f t="shared" si="8"/>
        <v>14.970800000000018</v>
      </c>
      <c r="J24" s="47">
        <f t="shared" si="0"/>
        <v>148.23000000000002</v>
      </c>
      <c r="K24" s="57">
        <f>'[1]Revenue Model'!H21/10.764</f>
        <v>113.71237458193981</v>
      </c>
      <c r="L24" s="57">
        <f>'[1]Revenue Model'!I21/10.764</f>
        <v>17.607425418060178</v>
      </c>
      <c r="M24" s="57">
        <f t="shared" si="4"/>
        <v>0</v>
      </c>
      <c r="N24" s="66">
        <v>131.31979999999999</v>
      </c>
      <c r="O24" s="56">
        <f t="shared" si="1"/>
        <v>183.17656403989528</v>
      </c>
      <c r="P24" s="60">
        <f t="shared" si="5"/>
        <v>51.856764039895296</v>
      </c>
      <c r="Q24" s="63">
        <f t="shared" si="2"/>
        <v>35.864950850980705</v>
      </c>
      <c r="R24" s="60">
        <f t="shared" si="6"/>
        <v>15.991813188914591</v>
      </c>
      <c r="S24" s="97">
        <f t="shared" si="7"/>
        <v>167.18475085098069</v>
      </c>
      <c r="T24" s="48">
        <v>0</v>
      </c>
      <c r="U24" s="45">
        <v>1</v>
      </c>
      <c r="V24" s="6"/>
      <c r="W24" s="43">
        <v>138.77000000000001</v>
      </c>
      <c r="X24" s="19">
        <f t="shared" si="3"/>
        <v>133.25919999999999</v>
      </c>
      <c r="Y24" s="36"/>
      <c r="Z24" s="37"/>
      <c r="AA24" s="31">
        <v>9.4600000000000009</v>
      </c>
      <c r="AB24" s="38"/>
      <c r="AC24">
        <v>8</v>
      </c>
    </row>
    <row r="25" spans="1:32" ht="16.2" thickBot="1" x14ac:dyDescent="0.35">
      <c r="A25" s="45">
        <v>17</v>
      </c>
      <c r="B25" s="44" t="s">
        <v>10</v>
      </c>
      <c r="C25" s="45" t="s">
        <v>6</v>
      </c>
      <c r="D25" s="3" t="s">
        <v>26</v>
      </c>
      <c r="E25" s="2">
        <v>20</v>
      </c>
      <c r="F25" s="54">
        <v>119.16999999999999</v>
      </c>
      <c r="G25" s="3">
        <v>0</v>
      </c>
      <c r="H25" s="3">
        <v>14.0892</v>
      </c>
      <c r="I25" s="49">
        <f t="shared" si="8"/>
        <v>14.970800000000018</v>
      </c>
      <c r="J25" s="47">
        <f t="shared" si="0"/>
        <v>148.23000000000002</v>
      </c>
      <c r="K25" s="57">
        <f>'[1]Revenue Model'!H22/10.764</f>
        <v>113.71237458193981</v>
      </c>
      <c r="L25" s="57">
        <f>'[1]Revenue Model'!I22/10.764</f>
        <v>17.607425418060178</v>
      </c>
      <c r="M25" s="57">
        <f t="shared" si="4"/>
        <v>0</v>
      </c>
      <c r="N25" s="66">
        <v>131.31979999999999</v>
      </c>
      <c r="O25" s="56">
        <f t="shared" si="1"/>
        <v>183.17656403989528</v>
      </c>
      <c r="P25" s="60">
        <f t="shared" si="5"/>
        <v>51.856764039895296</v>
      </c>
      <c r="Q25" s="63">
        <f t="shared" si="2"/>
        <v>35.864950850980705</v>
      </c>
      <c r="R25" s="60">
        <f t="shared" si="6"/>
        <v>15.991813188914591</v>
      </c>
      <c r="S25" s="97">
        <f t="shared" si="7"/>
        <v>167.18475085098069</v>
      </c>
      <c r="T25" s="48">
        <v>0</v>
      </c>
      <c r="U25" s="45">
        <v>1</v>
      </c>
      <c r="V25" s="6"/>
      <c r="W25" s="43">
        <v>138.77000000000001</v>
      </c>
      <c r="X25" s="19">
        <f t="shared" si="3"/>
        <v>133.25919999999999</v>
      </c>
      <c r="Y25" s="36"/>
      <c r="Z25" s="37"/>
      <c r="AA25" s="31">
        <v>9.4600000000000009</v>
      </c>
      <c r="AB25" s="38"/>
      <c r="AC25">
        <v>9</v>
      </c>
    </row>
    <row r="26" spans="1:32" ht="16.2" thickBot="1" x14ac:dyDescent="0.35">
      <c r="A26" s="45">
        <v>18</v>
      </c>
      <c r="B26" s="44" t="s">
        <v>10</v>
      </c>
      <c r="C26" s="45" t="s">
        <v>6</v>
      </c>
      <c r="D26" s="3" t="s">
        <v>26</v>
      </c>
      <c r="E26" s="2">
        <v>19</v>
      </c>
      <c r="F26" s="54">
        <v>119.16999999999999</v>
      </c>
      <c r="G26" s="3">
        <v>0</v>
      </c>
      <c r="H26" s="3">
        <v>14.0892</v>
      </c>
      <c r="I26" s="49">
        <f t="shared" si="8"/>
        <v>15.170800000000007</v>
      </c>
      <c r="J26" s="47">
        <f t="shared" si="0"/>
        <v>148.43</v>
      </c>
      <c r="K26" s="57">
        <f>'[1]Revenue Model'!H23/10.764</f>
        <v>113.71237458193981</v>
      </c>
      <c r="L26" s="57">
        <f>'[1]Revenue Model'!I23/10.764</f>
        <v>59.617625418060214</v>
      </c>
      <c r="M26" s="57">
        <f t="shared" si="4"/>
        <v>0</v>
      </c>
      <c r="N26" s="66">
        <v>173.33</v>
      </c>
      <c r="O26" s="56">
        <f t="shared" si="1"/>
        <v>183.42371584997406</v>
      </c>
      <c r="P26" s="60">
        <f t="shared" si="5"/>
        <v>10.093715849974046</v>
      </c>
      <c r="Q26" s="63">
        <f t="shared" si="2"/>
        <v>35.913341798630952</v>
      </c>
      <c r="R26" s="60">
        <f t="shared" si="6"/>
        <v>-25.81962594865692</v>
      </c>
      <c r="S26" s="97">
        <f t="shared" si="7"/>
        <v>209.24334179863098</v>
      </c>
      <c r="T26" s="48">
        <v>0</v>
      </c>
      <c r="U26" s="45">
        <v>1</v>
      </c>
      <c r="V26" s="6"/>
      <c r="W26" s="43">
        <v>138.97</v>
      </c>
      <c r="X26" s="19">
        <f t="shared" si="3"/>
        <v>133.25919999999999</v>
      </c>
      <c r="Y26" s="36"/>
      <c r="Z26" s="37"/>
      <c r="AA26" s="31">
        <v>9.4600000000000009</v>
      </c>
      <c r="AB26" s="38"/>
      <c r="AC26">
        <v>10</v>
      </c>
    </row>
    <row r="27" spans="1:32" ht="16.2" thickBot="1" x14ac:dyDescent="0.35">
      <c r="A27" s="45">
        <v>19</v>
      </c>
      <c r="B27" s="44" t="s">
        <v>10</v>
      </c>
      <c r="C27" s="45" t="s">
        <v>6</v>
      </c>
      <c r="D27" s="3" t="s">
        <v>27</v>
      </c>
      <c r="E27" s="2">
        <v>9</v>
      </c>
      <c r="F27" s="54">
        <v>125.92599999999999</v>
      </c>
      <c r="G27" s="3">
        <v>4.7256</v>
      </c>
      <c r="H27" s="3">
        <v>2.7143000000000002</v>
      </c>
      <c r="I27" s="49">
        <f t="shared" si="8"/>
        <v>22.39410000000003</v>
      </c>
      <c r="J27" s="47">
        <f t="shared" si="0"/>
        <v>155.76000000000002</v>
      </c>
      <c r="K27" s="57">
        <f>'[1]Revenue Model'!H24/10.764</f>
        <v>113.71237458193981</v>
      </c>
      <c r="L27" s="57">
        <f>'[1]Revenue Model'!I24/10.764</f>
        <v>34.563125418060174</v>
      </c>
      <c r="M27" s="57">
        <f t="shared" si="4"/>
        <v>0</v>
      </c>
      <c r="N27" s="66">
        <v>148.27549999999999</v>
      </c>
      <c r="O27" s="56">
        <f t="shared" si="1"/>
        <v>192.48182968936175</v>
      </c>
      <c r="P27" s="60">
        <f t="shared" si="5"/>
        <v>44.206329689361752</v>
      </c>
      <c r="Q27" s="63">
        <f t="shared" si="2"/>
        <v>37.686870030012514</v>
      </c>
      <c r="R27" s="60">
        <f t="shared" si="6"/>
        <v>6.519459659349252</v>
      </c>
      <c r="S27" s="97">
        <f t="shared" si="7"/>
        <v>185.96237003001249</v>
      </c>
      <c r="T27" s="48">
        <v>0</v>
      </c>
      <c r="U27" s="45">
        <v>1</v>
      </c>
      <c r="V27" s="6"/>
      <c r="W27" s="43">
        <v>146.30000000000001</v>
      </c>
      <c r="X27" s="19">
        <f t="shared" si="3"/>
        <v>133.36589999999998</v>
      </c>
      <c r="Y27" s="36"/>
      <c r="Z27" s="37"/>
      <c r="AA27" s="31">
        <v>9.4600000000000009</v>
      </c>
      <c r="AB27" s="38"/>
      <c r="AC27">
        <v>11</v>
      </c>
    </row>
    <row r="28" spans="1:32" ht="16.2" thickBot="1" x14ac:dyDescent="0.35">
      <c r="A28" s="45">
        <v>20</v>
      </c>
      <c r="B28" s="44" t="s">
        <v>10</v>
      </c>
      <c r="C28" s="45" t="s">
        <v>6</v>
      </c>
      <c r="D28" s="3" t="s">
        <v>27</v>
      </c>
      <c r="E28" s="2">
        <v>10</v>
      </c>
      <c r="F28" s="54">
        <v>125.46629999999999</v>
      </c>
      <c r="G28" s="3">
        <v>4.7256</v>
      </c>
      <c r="H28" s="3">
        <v>2.7143000000000002</v>
      </c>
      <c r="I28" s="49">
        <f t="shared" si="8"/>
        <v>24.863800000000019</v>
      </c>
      <c r="J28" s="47">
        <f t="shared" si="0"/>
        <v>157.77000000000001</v>
      </c>
      <c r="K28" s="57">
        <f>'[1]Revenue Model'!H25/10.764</f>
        <v>113.71237458193981</v>
      </c>
      <c r="L28" s="57">
        <f>'[1]Revenue Model'!I25/10.764</f>
        <v>0.50002541806019718</v>
      </c>
      <c r="M28" s="57">
        <f t="shared" si="4"/>
        <v>0</v>
      </c>
      <c r="N28" s="66">
        <v>114.2124</v>
      </c>
      <c r="O28" s="56">
        <f t="shared" si="1"/>
        <v>194.96570538065356</v>
      </c>
      <c r="P28" s="60">
        <f t="shared" si="5"/>
        <v>80.753305380653558</v>
      </c>
      <c r="Q28" s="63">
        <f t="shared" si="2"/>
        <v>38.173199053897491</v>
      </c>
      <c r="R28" s="60">
        <f t="shared" si="6"/>
        <v>42.580106326756066</v>
      </c>
      <c r="S28" s="97">
        <f t="shared" si="7"/>
        <v>152.38559905389749</v>
      </c>
      <c r="T28" s="48">
        <v>0</v>
      </c>
      <c r="U28" s="45">
        <v>1</v>
      </c>
      <c r="V28" s="6"/>
      <c r="W28" s="43">
        <v>148.31</v>
      </c>
      <c r="X28" s="19">
        <f t="shared" si="3"/>
        <v>132.90619999999998</v>
      </c>
      <c r="Y28" s="36"/>
      <c r="Z28" s="37"/>
      <c r="AA28" s="31">
        <v>9.4600000000000009</v>
      </c>
      <c r="AB28" s="38"/>
      <c r="AC28">
        <v>12</v>
      </c>
    </row>
    <row r="29" spans="1:32" ht="16.2" thickBot="1" x14ac:dyDescent="0.35">
      <c r="A29" s="45">
        <v>21</v>
      </c>
      <c r="B29" s="44" t="s">
        <v>10</v>
      </c>
      <c r="C29" s="45" t="s">
        <v>6</v>
      </c>
      <c r="D29" s="3" t="s">
        <v>27</v>
      </c>
      <c r="E29" s="2">
        <v>11</v>
      </c>
      <c r="F29" s="54">
        <v>125.46629999999999</v>
      </c>
      <c r="G29" s="3">
        <v>4.7256</v>
      </c>
      <c r="H29" s="3">
        <v>2.7143000000000002</v>
      </c>
      <c r="I29" s="49">
        <f t="shared" si="8"/>
        <v>24.863800000000019</v>
      </c>
      <c r="J29" s="47">
        <f t="shared" si="0"/>
        <v>157.77000000000001</v>
      </c>
      <c r="K29" s="57">
        <f>'[1]Revenue Model'!H26/10.764</f>
        <v>113.71237458193981</v>
      </c>
      <c r="L29" s="57">
        <f>'[1]Revenue Model'!I26/10.764</f>
        <v>3.3476254180602059</v>
      </c>
      <c r="M29" s="57">
        <f t="shared" si="4"/>
        <v>0</v>
      </c>
      <c r="N29" s="66">
        <v>117.06000000000002</v>
      </c>
      <c r="O29" s="56">
        <f t="shared" si="1"/>
        <v>194.96570538065356</v>
      </c>
      <c r="P29" s="60">
        <f t="shared" si="5"/>
        <v>77.905705380653544</v>
      </c>
      <c r="Q29" s="63">
        <f t="shared" si="2"/>
        <v>38.173199053897491</v>
      </c>
      <c r="R29" s="60">
        <f t="shared" si="6"/>
        <v>39.732506326756038</v>
      </c>
      <c r="S29" s="97">
        <f t="shared" si="7"/>
        <v>155.23319905389752</v>
      </c>
      <c r="T29" s="48">
        <v>0</v>
      </c>
      <c r="U29" s="45">
        <v>1</v>
      </c>
      <c r="V29" s="6"/>
      <c r="W29" s="43">
        <v>148.31</v>
      </c>
      <c r="X29" s="19">
        <f t="shared" si="3"/>
        <v>132.90619999999998</v>
      </c>
      <c r="Y29" s="36"/>
      <c r="Z29" s="37"/>
      <c r="AA29" s="31">
        <v>9.4600000000000009</v>
      </c>
      <c r="AB29" s="38"/>
      <c r="AC29">
        <v>13</v>
      </c>
    </row>
    <row r="30" spans="1:32" ht="16.2" thickBot="1" x14ac:dyDescent="0.35">
      <c r="A30" s="45">
        <v>22</v>
      </c>
      <c r="B30" s="44" t="s">
        <v>10</v>
      </c>
      <c r="C30" s="45" t="s">
        <v>6</v>
      </c>
      <c r="D30" s="3" t="s">
        <v>27</v>
      </c>
      <c r="E30" s="2">
        <v>12</v>
      </c>
      <c r="F30" s="54">
        <v>125.46629999999999</v>
      </c>
      <c r="G30" s="3">
        <v>4.7256</v>
      </c>
      <c r="H30" s="3">
        <v>2.7143000000000002</v>
      </c>
      <c r="I30" s="49">
        <f t="shared" si="8"/>
        <v>24.863800000000019</v>
      </c>
      <c r="J30" s="47">
        <f t="shared" si="0"/>
        <v>157.77000000000001</v>
      </c>
      <c r="K30" s="57">
        <f>'[1]Revenue Model'!H27/10.764</f>
        <v>113.71237458193981</v>
      </c>
      <c r="L30" s="57">
        <f>'[1]Revenue Model'!I27/10.764</f>
        <v>4.2176254180601971</v>
      </c>
      <c r="M30" s="57">
        <f t="shared" si="4"/>
        <v>0</v>
      </c>
      <c r="N30" s="66">
        <v>117.93</v>
      </c>
      <c r="O30" s="56">
        <f t="shared" si="1"/>
        <v>194.96570538065356</v>
      </c>
      <c r="P30" s="60">
        <f t="shared" si="5"/>
        <v>77.035705380653553</v>
      </c>
      <c r="Q30" s="63">
        <f t="shared" si="2"/>
        <v>38.173199053897491</v>
      </c>
      <c r="R30" s="60">
        <f t="shared" si="6"/>
        <v>38.862506326756062</v>
      </c>
      <c r="S30" s="97">
        <f t="shared" si="7"/>
        <v>156.1031990538975</v>
      </c>
      <c r="T30" s="48">
        <v>0</v>
      </c>
      <c r="U30" s="45">
        <v>1</v>
      </c>
      <c r="V30" s="6"/>
      <c r="W30" s="43">
        <v>148.31</v>
      </c>
      <c r="X30" s="19">
        <f t="shared" si="3"/>
        <v>132.90619999999998</v>
      </c>
      <c r="Y30" s="36"/>
      <c r="Z30" s="37"/>
      <c r="AA30" s="31">
        <v>9.4600000000000009</v>
      </c>
      <c r="AB30" s="38"/>
      <c r="AC30">
        <v>14</v>
      </c>
    </row>
    <row r="31" spans="1:32" ht="16.2" thickBot="1" x14ac:dyDescent="0.35">
      <c r="A31" s="45">
        <v>23</v>
      </c>
      <c r="B31" s="44" t="s">
        <v>10</v>
      </c>
      <c r="C31" s="45" t="s">
        <v>6</v>
      </c>
      <c r="D31" s="3" t="s">
        <v>27</v>
      </c>
      <c r="E31" s="2">
        <v>13</v>
      </c>
      <c r="F31" s="54">
        <v>125.46629999999999</v>
      </c>
      <c r="G31" s="3">
        <v>4.7256</v>
      </c>
      <c r="H31" s="3">
        <v>2.7143000000000002</v>
      </c>
      <c r="I31" s="49">
        <f t="shared" si="8"/>
        <v>24.863800000000019</v>
      </c>
      <c r="J31" s="47">
        <f t="shared" si="0"/>
        <v>157.77000000000001</v>
      </c>
      <c r="K31" s="57">
        <f>'[1]Revenue Model'!H28/10.764</f>
        <v>113.71237458193981</v>
      </c>
      <c r="L31" s="57">
        <f>'[1]Revenue Model'!I28/10.764</f>
        <v>3.7076254180601964</v>
      </c>
      <c r="M31" s="57">
        <f t="shared" si="4"/>
        <v>0</v>
      </c>
      <c r="N31" s="66">
        <v>117.42</v>
      </c>
      <c r="O31" s="56">
        <f t="shared" si="1"/>
        <v>194.96570538065356</v>
      </c>
      <c r="P31" s="60">
        <f t="shared" si="5"/>
        <v>77.545705380653558</v>
      </c>
      <c r="Q31" s="63">
        <f t="shared" si="2"/>
        <v>38.173199053897491</v>
      </c>
      <c r="R31" s="60">
        <f t="shared" si="6"/>
        <v>39.372506326756081</v>
      </c>
      <c r="S31" s="97">
        <f t="shared" si="7"/>
        <v>155.59319905389748</v>
      </c>
      <c r="T31" s="48">
        <v>0</v>
      </c>
      <c r="U31" s="45">
        <v>1</v>
      </c>
      <c r="V31" s="6"/>
      <c r="W31" s="43">
        <v>148.31</v>
      </c>
      <c r="X31" s="19">
        <f t="shared" si="3"/>
        <v>132.90619999999998</v>
      </c>
      <c r="Y31" s="36"/>
      <c r="Z31" s="37"/>
      <c r="AA31" s="31">
        <v>9.4600000000000009</v>
      </c>
      <c r="AB31" s="38"/>
      <c r="AC31">
        <v>15</v>
      </c>
    </row>
    <row r="32" spans="1:32" ht="16.2" thickBot="1" x14ac:dyDescent="0.35">
      <c r="A32" s="45">
        <v>24</v>
      </c>
      <c r="B32" s="44" t="s">
        <v>10</v>
      </c>
      <c r="C32" s="45" t="s">
        <v>6</v>
      </c>
      <c r="D32" s="3" t="s">
        <v>27</v>
      </c>
      <c r="E32" s="2">
        <v>14</v>
      </c>
      <c r="F32" s="54">
        <v>125.46629999999999</v>
      </c>
      <c r="G32" s="3">
        <v>4.7256</v>
      </c>
      <c r="H32" s="3">
        <v>2.7143000000000002</v>
      </c>
      <c r="I32" s="49">
        <f t="shared" si="8"/>
        <v>24.863800000000019</v>
      </c>
      <c r="J32" s="47">
        <f t="shared" si="0"/>
        <v>157.77000000000001</v>
      </c>
      <c r="K32" s="57">
        <f>'[1]Revenue Model'!H29/10.764</f>
        <v>113.71237458193981</v>
      </c>
      <c r="L32" s="57">
        <f>'[1]Revenue Model'!I29/10.764</f>
        <v>3.0276254180601954</v>
      </c>
      <c r="M32" s="57">
        <f t="shared" si="4"/>
        <v>0</v>
      </c>
      <c r="N32" s="66">
        <v>116.74</v>
      </c>
      <c r="O32" s="56">
        <f t="shared" si="1"/>
        <v>194.96570538065356</v>
      </c>
      <c r="P32" s="60">
        <f t="shared" si="5"/>
        <v>78.225705380653565</v>
      </c>
      <c r="Q32" s="63">
        <f t="shared" si="2"/>
        <v>38.173199053897491</v>
      </c>
      <c r="R32" s="60">
        <f t="shared" si="6"/>
        <v>40.052506326756088</v>
      </c>
      <c r="S32" s="97">
        <f t="shared" si="7"/>
        <v>154.91319905389747</v>
      </c>
      <c r="T32" s="48">
        <v>0</v>
      </c>
      <c r="U32" s="45">
        <v>1</v>
      </c>
      <c r="V32" s="6"/>
      <c r="W32" s="43">
        <v>148.31</v>
      </c>
      <c r="X32" s="19">
        <f t="shared" si="3"/>
        <v>132.90619999999998</v>
      </c>
      <c r="Y32" s="36"/>
      <c r="Z32" s="37"/>
      <c r="AA32" s="31">
        <v>9.4600000000000009</v>
      </c>
      <c r="AB32" s="38"/>
      <c r="AC32">
        <v>16</v>
      </c>
    </row>
    <row r="33" spans="1:29" ht="16.2" thickBot="1" x14ac:dyDescent="0.35">
      <c r="A33" s="45">
        <v>25</v>
      </c>
      <c r="B33" s="44" t="s">
        <v>10</v>
      </c>
      <c r="C33" s="45" t="s">
        <v>6</v>
      </c>
      <c r="D33" s="3" t="s">
        <v>27</v>
      </c>
      <c r="E33" s="2">
        <v>15</v>
      </c>
      <c r="F33" s="54">
        <v>125.46629999999999</v>
      </c>
      <c r="G33" s="3">
        <v>4.7256</v>
      </c>
      <c r="H33" s="3">
        <v>2.7143000000000002</v>
      </c>
      <c r="I33" s="49">
        <f t="shared" si="8"/>
        <v>24.863800000000019</v>
      </c>
      <c r="J33" s="47">
        <f t="shared" si="0"/>
        <v>157.77000000000001</v>
      </c>
      <c r="K33" s="57">
        <f>'[1]Revenue Model'!H30/10.764</f>
        <v>113.71237458193981</v>
      </c>
      <c r="L33" s="57">
        <f>'[1]Revenue Model'!I30/10.764</f>
        <v>11.127625418060196</v>
      </c>
      <c r="M33" s="57">
        <f t="shared" si="4"/>
        <v>0</v>
      </c>
      <c r="N33" s="66">
        <v>124.84</v>
      </c>
      <c r="O33" s="56">
        <f t="shared" si="1"/>
        <v>194.96570538065356</v>
      </c>
      <c r="P33" s="60">
        <f t="shared" si="5"/>
        <v>70.125705380653557</v>
      </c>
      <c r="Q33" s="63">
        <f t="shared" si="2"/>
        <v>38.173199053897491</v>
      </c>
      <c r="R33" s="60">
        <f t="shared" si="6"/>
        <v>31.952506326756065</v>
      </c>
      <c r="S33" s="97">
        <f t="shared" si="7"/>
        <v>163.01319905389749</v>
      </c>
      <c r="T33" s="48">
        <v>0</v>
      </c>
      <c r="U33" s="45">
        <v>1</v>
      </c>
      <c r="V33" s="6"/>
      <c r="W33" s="43">
        <v>148.31</v>
      </c>
      <c r="X33" s="19">
        <f t="shared" si="3"/>
        <v>132.90619999999998</v>
      </c>
      <c r="Y33" s="36"/>
      <c r="Z33" s="37"/>
      <c r="AA33" s="31">
        <v>9.4600000000000009</v>
      </c>
      <c r="AB33" s="38"/>
      <c r="AC33">
        <v>17</v>
      </c>
    </row>
    <row r="34" spans="1:29" ht="16.2" thickBot="1" x14ac:dyDescent="0.35">
      <c r="A34" s="45">
        <v>26</v>
      </c>
      <c r="B34" s="44" t="s">
        <v>10</v>
      </c>
      <c r="C34" s="45" t="s">
        <v>6</v>
      </c>
      <c r="D34" s="3" t="s">
        <v>27</v>
      </c>
      <c r="E34" s="2">
        <v>16</v>
      </c>
      <c r="F34" s="54">
        <v>125.46629999999999</v>
      </c>
      <c r="G34" s="3">
        <v>4.7256</v>
      </c>
      <c r="H34" s="3">
        <v>2.7143000000000002</v>
      </c>
      <c r="I34" s="49">
        <f t="shared" si="8"/>
        <v>24.863800000000019</v>
      </c>
      <c r="J34" s="47">
        <f t="shared" si="0"/>
        <v>157.77000000000001</v>
      </c>
      <c r="K34" s="57">
        <f>'[1]Revenue Model'!H31/10.764</f>
        <v>113.71237458193981</v>
      </c>
      <c r="L34" s="57">
        <f>'[1]Revenue Model'!I31/10.764</f>
        <v>14.16762541806019</v>
      </c>
      <c r="M34" s="57">
        <f t="shared" si="4"/>
        <v>0</v>
      </c>
      <c r="N34" s="66">
        <v>127.88</v>
      </c>
      <c r="O34" s="56">
        <f t="shared" si="1"/>
        <v>194.96570538065356</v>
      </c>
      <c r="P34" s="60">
        <f t="shared" si="5"/>
        <v>67.085705380653565</v>
      </c>
      <c r="Q34" s="63">
        <f t="shared" si="2"/>
        <v>38.173199053897491</v>
      </c>
      <c r="R34" s="60">
        <f t="shared" si="6"/>
        <v>28.912506326756073</v>
      </c>
      <c r="S34" s="97">
        <f t="shared" si="7"/>
        <v>166.05319905389749</v>
      </c>
      <c r="T34" s="48">
        <v>0</v>
      </c>
      <c r="U34" s="45">
        <v>1</v>
      </c>
      <c r="V34" s="6"/>
      <c r="W34" s="43">
        <v>148.31</v>
      </c>
      <c r="X34" s="19">
        <f t="shared" si="3"/>
        <v>132.90619999999998</v>
      </c>
      <c r="Y34" s="36"/>
      <c r="Z34" s="37"/>
      <c r="AA34" s="31">
        <v>9.4600000000000009</v>
      </c>
      <c r="AB34" s="38"/>
      <c r="AC34">
        <v>18</v>
      </c>
    </row>
    <row r="35" spans="1:29" ht="16.2" thickBot="1" x14ac:dyDescent="0.35">
      <c r="A35" s="45">
        <v>27</v>
      </c>
      <c r="B35" s="44" t="s">
        <v>10</v>
      </c>
      <c r="C35" s="45" t="s">
        <v>6</v>
      </c>
      <c r="D35" s="3" t="s">
        <v>27</v>
      </c>
      <c r="E35" s="2">
        <v>17</v>
      </c>
      <c r="F35" s="54">
        <v>125.46629999999999</v>
      </c>
      <c r="G35" s="3">
        <v>4.7256</v>
      </c>
      <c r="H35" s="3">
        <v>2.7143000000000002</v>
      </c>
      <c r="I35" s="49">
        <f t="shared" si="8"/>
        <v>25.363800000000019</v>
      </c>
      <c r="J35" s="47">
        <f t="shared" si="0"/>
        <v>158.27000000000001</v>
      </c>
      <c r="K35" s="57">
        <f>'[1]Revenue Model'!H32/10.764</f>
        <v>113.71237458193981</v>
      </c>
      <c r="L35" s="57">
        <f>'[1]Revenue Model'!I32/10.764</f>
        <v>14.432025418060181</v>
      </c>
      <c r="M35" s="57">
        <f t="shared" si="4"/>
        <v>0</v>
      </c>
      <c r="N35" s="66">
        <v>128.14439999999999</v>
      </c>
      <c r="O35" s="56">
        <f t="shared" si="1"/>
        <v>195.58358490585053</v>
      </c>
      <c r="P35" s="60">
        <f t="shared" si="5"/>
        <v>67.439184905850539</v>
      </c>
      <c r="Q35" s="63">
        <f t="shared" si="2"/>
        <v>38.29417642302311</v>
      </c>
      <c r="R35" s="60">
        <f t="shared" si="6"/>
        <v>29.145008482827421</v>
      </c>
      <c r="S35" s="97">
        <f t="shared" si="7"/>
        <v>166.43857642302311</v>
      </c>
      <c r="T35" s="48">
        <v>0</v>
      </c>
      <c r="U35" s="45">
        <v>1</v>
      </c>
      <c r="V35" s="6"/>
      <c r="W35" s="43">
        <v>148.81</v>
      </c>
      <c r="X35" s="19">
        <f t="shared" si="3"/>
        <v>132.90619999999998</v>
      </c>
      <c r="Y35" s="36"/>
      <c r="Z35" s="37"/>
      <c r="AA35" s="31">
        <v>9.4600000000000009</v>
      </c>
      <c r="AB35" s="38"/>
      <c r="AC35">
        <v>19</v>
      </c>
    </row>
    <row r="36" spans="1:29" ht="16.2" thickBot="1" x14ac:dyDescent="0.35">
      <c r="A36" s="45">
        <v>28</v>
      </c>
      <c r="B36" s="44" t="s">
        <v>10</v>
      </c>
      <c r="C36" s="45" t="s">
        <v>6</v>
      </c>
      <c r="D36" s="3" t="s">
        <v>28</v>
      </c>
      <c r="E36" s="2">
        <v>18</v>
      </c>
      <c r="F36" s="54">
        <v>124.4751</v>
      </c>
      <c r="G36" s="3">
        <v>4.8598999999999997</v>
      </c>
      <c r="H36" s="3">
        <v>2.7143000000000002</v>
      </c>
      <c r="I36" s="49">
        <f t="shared" si="8"/>
        <v>30.320699999999981</v>
      </c>
      <c r="J36" s="47">
        <f t="shared" si="0"/>
        <v>162.37</v>
      </c>
      <c r="K36" s="57">
        <f>'[1]Revenue Model'!H33/10.764</f>
        <v>113.71237458193981</v>
      </c>
      <c r="L36" s="57">
        <f>'[1]Revenue Model'!I33/10.764</f>
        <v>16.347625418060186</v>
      </c>
      <c r="M36" s="57">
        <f t="shared" si="4"/>
        <v>0</v>
      </c>
      <c r="N36" s="66">
        <v>130.06</v>
      </c>
      <c r="O36" s="56">
        <f t="shared" si="1"/>
        <v>200.65019701246572</v>
      </c>
      <c r="P36" s="60">
        <f t="shared" si="5"/>
        <v>70.590197012465723</v>
      </c>
      <c r="Q36" s="63">
        <f t="shared" si="2"/>
        <v>39.286190849853178</v>
      </c>
      <c r="R36" s="60">
        <f t="shared" si="6"/>
        <v>31.304006162612552</v>
      </c>
      <c r="S36" s="97">
        <f t="shared" si="7"/>
        <v>169.34619084985317</v>
      </c>
      <c r="T36" s="48">
        <v>0</v>
      </c>
      <c r="U36" s="45">
        <v>1</v>
      </c>
      <c r="V36" s="6"/>
      <c r="W36" s="43">
        <v>152.91</v>
      </c>
      <c r="X36" s="19">
        <f t="shared" si="3"/>
        <v>132.04930000000002</v>
      </c>
      <c r="Y36" s="33"/>
      <c r="Z36" s="34"/>
      <c r="AA36" s="31">
        <v>9.4600000000000009</v>
      </c>
      <c r="AB36" s="35"/>
      <c r="AC36">
        <v>20</v>
      </c>
    </row>
    <row r="37" spans="1:29" ht="15.6" x14ac:dyDescent="0.3">
      <c r="A37" s="45">
        <v>29</v>
      </c>
      <c r="B37" s="44" t="s">
        <v>11</v>
      </c>
      <c r="C37" s="45" t="s">
        <v>6</v>
      </c>
      <c r="D37" s="3" t="s">
        <v>25</v>
      </c>
      <c r="E37" s="2">
        <v>34</v>
      </c>
      <c r="F37" s="54">
        <v>119.67230000000001</v>
      </c>
      <c r="G37" s="3">
        <v>0</v>
      </c>
      <c r="H37" s="3">
        <v>14.385</v>
      </c>
      <c r="I37" s="49">
        <f t="shared" si="8"/>
        <v>8.3727000000000018</v>
      </c>
      <c r="J37" s="47">
        <f t="shared" si="0"/>
        <v>142.43</v>
      </c>
      <c r="K37" s="57">
        <f>'[1]Revenue Model'!H34/10.764</f>
        <v>113.71237458193981</v>
      </c>
      <c r="L37" s="57">
        <f>'[1]Revenue Model'!I34/10.764</f>
        <v>18.557625418060212</v>
      </c>
      <c r="M37" s="57">
        <f t="shared" si="4"/>
        <v>0</v>
      </c>
      <c r="N37" s="66">
        <v>132.27000000000001</v>
      </c>
      <c r="O37" s="56">
        <f t="shared" si="1"/>
        <v>176.00916154761038</v>
      </c>
      <c r="P37" s="60">
        <f t="shared" si="5"/>
        <v>43.739161547610365</v>
      </c>
      <c r="Q37" s="63">
        <f t="shared" si="2"/>
        <v>34.461613369123533</v>
      </c>
      <c r="R37" s="60">
        <f t="shared" si="6"/>
        <v>9.2775481784868248</v>
      </c>
      <c r="S37" s="97">
        <f t="shared" si="7"/>
        <v>166.73161336912355</v>
      </c>
      <c r="T37" s="48">
        <v>0</v>
      </c>
      <c r="U37" s="45">
        <v>1</v>
      </c>
      <c r="V37" s="6"/>
      <c r="W37" s="15">
        <v>132.97</v>
      </c>
      <c r="X37" s="19">
        <f t="shared" si="3"/>
        <v>134.0573</v>
      </c>
      <c r="Y37" s="22">
        <f>SUM(J37:J42)</f>
        <v>904.41000000000008</v>
      </c>
      <c r="Z37" s="24">
        <v>56.76</v>
      </c>
      <c r="AA37" s="24">
        <f>Z37/6</f>
        <v>9.4599999999999991</v>
      </c>
      <c r="AB37" s="25">
        <v>904.41</v>
      </c>
      <c r="AC37">
        <v>1</v>
      </c>
    </row>
    <row r="38" spans="1:29" ht="15.6" x14ac:dyDescent="0.3">
      <c r="A38" s="45">
        <v>30</v>
      </c>
      <c r="B38" s="44" t="s">
        <v>11</v>
      </c>
      <c r="C38" s="45" t="s">
        <v>6</v>
      </c>
      <c r="D38" s="3" t="s">
        <v>29</v>
      </c>
      <c r="E38" s="2">
        <v>33</v>
      </c>
      <c r="F38" s="54">
        <v>119.96520000000001</v>
      </c>
      <c r="G38" s="3">
        <v>0</v>
      </c>
      <c r="H38" s="3">
        <v>14.385</v>
      </c>
      <c r="I38" s="49">
        <f t="shared" si="8"/>
        <v>12.039800000000005</v>
      </c>
      <c r="J38" s="47">
        <f t="shared" si="0"/>
        <v>146.39000000000001</v>
      </c>
      <c r="K38" s="57">
        <f>'[1]Revenue Model'!H35/10.764</f>
        <v>119.93682645856559</v>
      </c>
      <c r="L38" s="57">
        <f>'[1]Revenue Model'!I35/10.764</f>
        <v>17.593173541434414</v>
      </c>
      <c r="M38" s="57">
        <f t="shared" si="4"/>
        <v>0</v>
      </c>
      <c r="N38" s="66">
        <v>137.53</v>
      </c>
      <c r="O38" s="56">
        <f t="shared" si="1"/>
        <v>180.90276738717043</v>
      </c>
      <c r="P38" s="60">
        <f t="shared" si="5"/>
        <v>43.372767387170427</v>
      </c>
      <c r="Q38" s="63">
        <f t="shared" si="2"/>
        <v>35.419754132598428</v>
      </c>
      <c r="R38" s="60">
        <f t="shared" si="6"/>
        <v>7.9530132545719994</v>
      </c>
      <c r="S38" s="97">
        <f t="shared" si="7"/>
        <v>172.94975413259843</v>
      </c>
      <c r="T38" s="48">
        <v>0</v>
      </c>
      <c r="U38" s="45">
        <v>1</v>
      </c>
      <c r="V38" s="6"/>
      <c r="W38" s="15">
        <v>136.93</v>
      </c>
      <c r="X38" s="19">
        <f t="shared" si="3"/>
        <v>134.3502</v>
      </c>
      <c r="Y38" s="29"/>
      <c r="Z38" s="8"/>
      <c r="AA38" s="8">
        <v>9.4600000000000009</v>
      </c>
      <c r="AB38" s="30"/>
      <c r="AC38">
        <v>2</v>
      </c>
    </row>
    <row r="39" spans="1:29" ht="15.6" x14ac:dyDescent="0.3">
      <c r="A39" s="45">
        <v>31</v>
      </c>
      <c r="B39" s="44" t="s">
        <v>11</v>
      </c>
      <c r="C39" s="45" t="s">
        <v>6</v>
      </c>
      <c r="D39" s="3" t="s">
        <v>30</v>
      </c>
      <c r="E39" s="2">
        <v>32</v>
      </c>
      <c r="F39" s="54">
        <v>124.4753</v>
      </c>
      <c r="G39" s="3">
        <v>4.8605</v>
      </c>
      <c r="H39" s="3">
        <v>2.7149999999999999</v>
      </c>
      <c r="I39" s="49">
        <f t="shared" si="8"/>
        <v>26.549199999999978</v>
      </c>
      <c r="J39" s="47">
        <f t="shared" si="0"/>
        <v>158.6</v>
      </c>
      <c r="K39" s="57">
        <f>'[1]Revenue Model'!H36/10.764</f>
        <v>119.93682645856559</v>
      </c>
      <c r="L39" s="57">
        <f>'[1]Revenue Model'!I36/10.764</f>
        <v>31.043173541434385</v>
      </c>
      <c r="M39" s="57">
        <f t="shared" si="4"/>
        <v>0</v>
      </c>
      <c r="N39" s="66">
        <v>150.97999999999999</v>
      </c>
      <c r="O39" s="56">
        <f t="shared" si="1"/>
        <v>195.99138539248054</v>
      </c>
      <c r="P39" s="60">
        <f t="shared" si="5"/>
        <v>45.011385392480548</v>
      </c>
      <c r="Q39" s="63">
        <f t="shared" si="2"/>
        <v>38.374021486646015</v>
      </c>
      <c r="R39" s="60">
        <f t="shared" si="6"/>
        <v>6.6373639058345475</v>
      </c>
      <c r="S39" s="97">
        <f t="shared" si="7"/>
        <v>189.35402148664599</v>
      </c>
      <c r="T39" s="48">
        <v>0</v>
      </c>
      <c r="U39" s="45">
        <v>2</v>
      </c>
      <c r="V39" s="6"/>
      <c r="W39" s="15">
        <v>149.13999999999999</v>
      </c>
      <c r="X39" s="19">
        <f t="shared" si="3"/>
        <v>132.05080000000001</v>
      </c>
      <c r="Y39" s="29"/>
      <c r="Z39" s="8"/>
      <c r="AA39" s="8">
        <v>9.4600000000000009</v>
      </c>
      <c r="AB39" s="30"/>
      <c r="AC39">
        <v>3</v>
      </c>
    </row>
    <row r="40" spans="1:29" ht="15.6" x14ac:dyDescent="0.3">
      <c r="A40" s="45">
        <v>32</v>
      </c>
      <c r="B40" s="44" t="s">
        <v>11</v>
      </c>
      <c r="C40" s="45" t="s">
        <v>6</v>
      </c>
      <c r="D40" s="3" t="s">
        <v>31</v>
      </c>
      <c r="E40" s="2">
        <v>29</v>
      </c>
      <c r="F40" s="54">
        <v>119.9653</v>
      </c>
      <c r="G40" s="3">
        <v>0</v>
      </c>
      <c r="H40" s="3">
        <v>14.414899999999999</v>
      </c>
      <c r="I40" s="49">
        <f t="shared" si="8"/>
        <v>19.389800000000001</v>
      </c>
      <c r="J40" s="47">
        <f t="shared" si="0"/>
        <v>153.77000000000001</v>
      </c>
      <c r="K40" s="57">
        <f>'[1]Revenue Model'!H37/10.764</f>
        <v>119.93682645856559</v>
      </c>
      <c r="L40" s="57">
        <f>'[1]Revenue Model'!I37/10.764</f>
        <v>55.763173541434391</v>
      </c>
      <c r="M40" s="57">
        <f t="shared" si="4"/>
        <v>0</v>
      </c>
      <c r="N40" s="66">
        <v>175.7</v>
      </c>
      <c r="O40" s="56">
        <f t="shared" si="1"/>
        <v>190.02266917907775</v>
      </c>
      <c r="P40" s="60">
        <f t="shared" si="5"/>
        <v>14.322669179077764</v>
      </c>
      <c r="Q40" s="63">
        <f t="shared" si="2"/>
        <v>37.205380100892548</v>
      </c>
      <c r="R40" s="60">
        <f t="shared" si="6"/>
        <v>-22.882710921814777</v>
      </c>
      <c r="S40" s="97">
        <f t="shared" si="7"/>
        <v>212.90538010089253</v>
      </c>
      <c r="T40" s="48">
        <v>0</v>
      </c>
      <c r="U40" s="45">
        <v>2</v>
      </c>
      <c r="V40" s="6"/>
      <c r="W40" s="15">
        <v>144.31</v>
      </c>
      <c r="X40" s="19">
        <f t="shared" si="3"/>
        <v>134.3802</v>
      </c>
      <c r="Y40" s="29"/>
      <c r="Z40" s="8"/>
      <c r="AA40" s="8">
        <v>9.4600000000000009</v>
      </c>
      <c r="AB40" s="30"/>
      <c r="AC40">
        <v>4</v>
      </c>
    </row>
    <row r="41" spans="1:29" ht="15.6" x14ac:dyDescent="0.3">
      <c r="A41" s="45">
        <v>33</v>
      </c>
      <c r="B41" s="44" t="s">
        <v>11</v>
      </c>
      <c r="C41" s="45" t="s">
        <v>6</v>
      </c>
      <c r="D41" s="3" t="s">
        <v>32</v>
      </c>
      <c r="E41" s="2">
        <v>30</v>
      </c>
      <c r="F41" s="54">
        <v>126.08</v>
      </c>
      <c r="G41" s="3">
        <v>4.8598999999999997</v>
      </c>
      <c r="H41" s="3">
        <v>2.7149999999999999</v>
      </c>
      <c r="I41" s="49">
        <f t="shared" si="8"/>
        <v>22.055100000000003</v>
      </c>
      <c r="J41" s="47">
        <f t="shared" ref="J41:J72" si="9">F41+G41+H41+I41</f>
        <v>155.71</v>
      </c>
      <c r="K41" s="57">
        <f>'[1]Revenue Model'!H38/10.764</f>
        <v>113.71237458193981</v>
      </c>
      <c r="L41" s="57">
        <f>'[1]Revenue Model'!I38/10.764</f>
        <v>14.127625418060189</v>
      </c>
      <c r="M41" s="57">
        <f t="shared" si="4"/>
        <v>0</v>
      </c>
      <c r="N41" s="66">
        <v>127.83999999999999</v>
      </c>
      <c r="O41" s="56">
        <f t="shared" ref="O41:O72" si="10">$O$101/$J$101*J41</f>
        <v>192.42004173684202</v>
      </c>
      <c r="P41" s="60">
        <f t="shared" si="5"/>
        <v>64.580041736842034</v>
      </c>
      <c r="Q41" s="63">
        <f t="shared" ref="Q41:Q72" si="11">$Q$101/$J$101*J41</f>
        <v>37.674772293099949</v>
      </c>
      <c r="R41" s="60">
        <f t="shared" si="6"/>
        <v>26.905269443742071</v>
      </c>
      <c r="S41" s="97">
        <f t="shared" si="7"/>
        <v>165.51477229309995</v>
      </c>
      <c r="T41" s="48">
        <v>0</v>
      </c>
      <c r="U41" s="45">
        <v>1</v>
      </c>
      <c r="V41" s="6"/>
      <c r="W41" s="15">
        <v>146.25</v>
      </c>
      <c r="X41" s="19">
        <f t="shared" ref="X41:X72" si="12">F41+G41+H41</f>
        <v>133.6549</v>
      </c>
      <c r="Y41" s="29"/>
      <c r="Z41" s="8"/>
      <c r="AA41" s="8">
        <v>9.4600000000000009</v>
      </c>
      <c r="AB41" s="30"/>
      <c r="AC41">
        <v>5</v>
      </c>
    </row>
    <row r="42" spans="1:29" ht="16.2" thickBot="1" x14ac:dyDescent="0.35">
      <c r="A42" s="45">
        <v>34</v>
      </c>
      <c r="B42" s="44" t="s">
        <v>11</v>
      </c>
      <c r="C42" s="45" t="s">
        <v>6</v>
      </c>
      <c r="D42" s="3" t="s">
        <v>28</v>
      </c>
      <c r="E42" s="2">
        <v>31</v>
      </c>
      <c r="F42" s="54">
        <v>124.4753</v>
      </c>
      <c r="G42" s="3">
        <v>4.8598999999999997</v>
      </c>
      <c r="H42" s="3">
        <v>2.7149999999999999</v>
      </c>
      <c r="I42" s="49">
        <f t="shared" si="8"/>
        <v>15.459799999999994</v>
      </c>
      <c r="J42" s="47">
        <f t="shared" si="9"/>
        <v>147.51000000000002</v>
      </c>
      <c r="K42" s="57">
        <f>'[1]Revenue Model'!H39/10.764</f>
        <v>113.71237458193981</v>
      </c>
      <c r="L42" s="57">
        <f>'[1]Revenue Model'!I39/10.764</f>
        <v>8.0176254180601951</v>
      </c>
      <c r="M42" s="57">
        <f t="shared" si="4"/>
        <v>0</v>
      </c>
      <c r="N42" s="66">
        <v>121.73</v>
      </c>
      <c r="O42" s="56">
        <f t="shared" si="10"/>
        <v>182.28681752361166</v>
      </c>
      <c r="P42" s="60">
        <f t="shared" si="5"/>
        <v>60.556817523611656</v>
      </c>
      <c r="Q42" s="63">
        <f t="shared" si="11"/>
        <v>35.690743439439814</v>
      </c>
      <c r="R42" s="60">
        <f t="shared" si="6"/>
        <v>24.866074084171828</v>
      </c>
      <c r="S42" s="97">
        <f t="shared" si="7"/>
        <v>157.42074343943983</v>
      </c>
      <c r="T42" s="48">
        <v>0</v>
      </c>
      <c r="U42" s="45">
        <v>1</v>
      </c>
      <c r="V42" s="6"/>
      <c r="W42" s="15">
        <v>138.05000000000001</v>
      </c>
      <c r="X42" s="19">
        <f t="shared" si="12"/>
        <v>132.05020000000002</v>
      </c>
      <c r="Y42" s="26"/>
      <c r="Z42" s="27"/>
      <c r="AA42" s="8">
        <v>9.4600000000000009</v>
      </c>
      <c r="AB42" s="28"/>
      <c r="AC42">
        <v>6</v>
      </c>
    </row>
    <row r="43" spans="1:29" ht="15.6" x14ac:dyDescent="0.3">
      <c r="A43" s="45">
        <v>35</v>
      </c>
      <c r="B43" s="44" t="s">
        <v>12</v>
      </c>
      <c r="C43" s="45" t="s">
        <v>6</v>
      </c>
      <c r="D43" s="3" t="s">
        <v>30</v>
      </c>
      <c r="E43" s="2">
        <v>40</v>
      </c>
      <c r="F43" s="54">
        <v>126.23240000000001</v>
      </c>
      <c r="G43" s="3">
        <v>4.8598999999999997</v>
      </c>
      <c r="H43" s="3">
        <v>2.7149999999999999</v>
      </c>
      <c r="I43" s="49">
        <f t="shared" ref="I43:I74" si="13">W43-X43+AA43</f>
        <v>8.5026999999999671</v>
      </c>
      <c r="J43" s="47">
        <f t="shared" si="9"/>
        <v>142.31</v>
      </c>
      <c r="K43" s="57">
        <f>'[1]Revenue Model'!H40/10.764</f>
        <v>119.93682645856559</v>
      </c>
      <c r="L43" s="57">
        <f>'[1]Revenue Model'!I40/10.764</f>
        <v>47.27317354143441</v>
      </c>
      <c r="M43" s="57">
        <f t="shared" si="4"/>
        <v>0</v>
      </c>
      <c r="N43" s="66">
        <v>167.21</v>
      </c>
      <c r="O43" s="56">
        <f t="shared" si="10"/>
        <v>175.86087046156308</v>
      </c>
      <c r="P43" s="60">
        <f t="shared" si="5"/>
        <v>8.6508704615630734</v>
      </c>
      <c r="Q43" s="63">
        <f t="shared" si="11"/>
        <v>34.432578800533385</v>
      </c>
      <c r="R43" s="60">
        <f t="shared" si="6"/>
        <v>-25.781708338970304</v>
      </c>
      <c r="S43" s="97">
        <f t="shared" si="7"/>
        <v>201.64257880053339</v>
      </c>
      <c r="T43" s="48">
        <v>0</v>
      </c>
      <c r="U43" s="45">
        <v>2</v>
      </c>
      <c r="V43" s="6"/>
      <c r="W43" s="43">
        <v>132.85</v>
      </c>
      <c r="X43" s="19">
        <f t="shared" si="12"/>
        <v>133.80730000000003</v>
      </c>
      <c r="Y43" s="41">
        <f>SUM(J43:J52)</f>
        <v>1498.0700000000004</v>
      </c>
      <c r="Z43" s="31">
        <v>94.6</v>
      </c>
      <c r="AA43" s="24">
        <f>Z43/10</f>
        <v>9.4599999999999991</v>
      </c>
      <c r="AB43" s="32">
        <v>1498.16</v>
      </c>
      <c r="AC43">
        <v>1</v>
      </c>
    </row>
    <row r="44" spans="1:29" ht="15.6" x14ac:dyDescent="0.3">
      <c r="A44" s="45">
        <v>36</v>
      </c>
      <c r="B44" s="44" t="s">
        <v>12</v>
      </c>
      <c r="C44" s="45" t="s">
        <v>6</v>
      </c>
      <c r="D44" s="3" t="s">
        <v>29</v>
      </c>
      <c r="E44" s="2">
        <v>41</v>
      </c>
      <c r="F44" s="54">
        <v>119.81229999999999</v>
      </c>
      <c r="G44" s="3">
        <v>0</v>
      </c>
      <c r="H44" s="3">
        <v>14.414999999999999</v>
      </c>
      <c r="I44" s="49">
        <f t="shared" si="13"/>
        <v>10.33270000000001</v>
      </c>
      <c r="J44" s="47">
        <f t="shared" si="9"/>
        <v>144.56</v>
      </c>
      <c r="K44" s="57">
        <f>'[1]Revenue Model'!H41/10.764</f>
        <v>119.93682645856559</v>
      </c>
      <c r="L44" s="57">
        <f>'[1]Revenue Model'!I41/10.764</f>
        <v>9.8671735414343971</v>
      </c>
      <c r="M44" s="57">
        <f t="shared" si="4"/>
        <v>0</v>
      </c>
      <c r="N44" s="66">
        <v>129.804</v>
      </c>
      <c r="O44" s="56">
        <f t="shared" si="10"/>
        <v>178.64132832494948</v>
      </c>
      <c r="P44" s="60">
        <f t="shared" si="5"/>
        <v>48.837328324949482</v>
      </c>
      <c r="Q44" s="63">
        <f t="shared" si="11"/>
        <v>34.976976961598666</v>
      </c>
      <c r="R44" s="60">
        <f t="shared" si="6"/>
        <v>13.860351363350816</v>
      </c>
      <c r="S44" s="97">
        <f t="shared" si="7"/>
        <v>164.78097696159867</v>
      </c>
      <c r="T44" s="48">
        <v>0</v>
      </c>
      <c r="U44" s="45">
        <v>1</v>
      </c>
      <c r="V44" s="6"/>
      <c r="W44" s="43">
        <v>135.1</v>
      </c>
      <c r="X44" s="19">
        <f t="shared" si="12"/>
        <v>134.22729999999999</v>
      </c>
      <c r="Y44" s="36"/>
      <c r="Z44" s="37"/>
      <c r="AA44" s="37">
        <v>9.4600000000000009</v>
      </c>
      <c r="AB44" s="38"/>
      <c r="AC44">
        <v>2</v>
      </c>
    </row>
    <row r="45" spans="1:29" ht="15.6" x14ac:dyDescent="0.3">
      <c r="A45" s="45">
        <v>37</v>
      </c>
      <c r="B45" s="44" t="s">
        <v>12</v>
      </c>
      <c r="C45" s="45" t="s">
        <v>6</v>
      </c>
      <c r="D45" s="3" t="s">
        <v>25</v>
      </c>
      <c r="E45" s="2">
        <v>42</v>
      </c>
      <c r="F45" s="54">
        <v>120.8509</v>
      </c>
      <c r="G45" s="3">
        <v>0</v>
      </c>
      <c r="H45" s="3">
        <v>14.414999999999999</v>
      </c>
      <c r="I45" s="49">
        <f t="shared" si="13"/>
        <v>10.694100000000013</v>
      </c>
      <c r="J45" s="47">
        <f t="shared" si="9"/>
        <v>145.96</v>
      </c>
      <c r="K45" s="57">
        <f>'[1]Revenue Model'!H42/10.764</f>
        <v>113.71237458193981</v>
      </c>
      <c r="L45" s="57">
        <f>'[1]Revenue Model'!I42/10.764</f>
        <v>21.921325418060206</v>
      </c>
      <c r="M45" s="57">
        <f t="shared" si="4"/>
        <v>0</v>
      </c>
      <c r="N45" s="66">
        <v>135.6337</v>
      </c>
      <c r="O45" s="56">
        <f t="shared" si="10"/>
        <v>180.371390995501</v>
      </c>
      <c r="P45" s="60">
        <f t="shared" si="5"/>
        <v>44.737690995500998</v>
      </c>
      <c r="Q45" s="63">
        <f t="shared" si="11"/>
        <v>35.315713595150399</v>
      </c>
      <c r="R45" s="60">
        <f t="shared" si="6"/>
        <v>9.4219774003505847</v>
      </c>
      <c r="S45" s="97">
        <f t="shared" si="7"/>
        <v>170.94941359515042</v>
      </c>
      <c r="T45" s="48">
        <v>0</v>
      </c>
      <c r="U45" s="45">
        <v>1</v>
      </c>
      <c r="V45" s="6"/>
      <c r="W45" s="43">
        <v>136.5</v>
      </c>
      <c r="X45" s="19">
        <f t="shared" si="12"/>
        <v>135.26589999999999</v>
      </c>
      <c r="Y45" s="36"/>
      <c r="Z45" s="37"/>
      <c r="AA45" s="37">
        <v>9.4600000000000009</v>
      </c>
      <c r="AB45" s="38"/>
      <c r="AC45">
        <v>3</v>
      </c>
    </row>
    <row r="46" spans="1:29" ht="15.6" x14ac:dyDescent="0.3">
      <c r="A46" s="45">
        <v>38</v>
      </c>
      <c r="B46" s="44" t="s">
        <v>12</v>
      </c>
      <c r="C46" s="45" t="s">
        <v>6</v>
      </c>
      <c r="D46" s="3" t="s">
        <v>33</v>
      </c>
      <c r="E46" s="2">
        <v>43</v>
      </c>
      <c r="F46" s="54">
        <v>119.36</v>
      </c>
      <c r="G46" s="3">
        <v>0</v>
      </c>
      <c r="H46" s="3">
        <v>14.414999999999999</v>
      </c>
      <c r="I46" s="49">
        <f t="shared" si="13"/>
        <v>9.9949999999999974</v>
      </c>
      <c r="J46" s="47">
        <f t="shared" si="9"/>
        <v>143.77000000000001</v>
      </c>
      <c r="K46" s="57">
        <f>'[1]Revenue Model'!H43/10.764</f>
        <v>113.71237458193981</v>
      </c>
      <c r="L46" s="57">
        <f>'[1]Revenue Model'!I43/10.764</f>
        <v>17.744825418060202</v>
      </c>
      <c r="M46" s="57">
        <f t="shared" si="4"/>
        <v>0</v>
      </c>
      <c r="N46" s="66">
        <v>131.4572</v>
      </c>
      <c r="O46" s="56">
        <f t="shared" si="10"/>
        <v>177.66507867513826</v>
      </c>
      <c r="P46" s="60">
        <f t="shared" si="5"/>
        <v>46.207878675138261</v>
      </c>
      <c r="Q46" s="63">
        <f t="shared" si="11"/>
        <v>34.785832718380192</v>
      </c>
      <c r="R46" s="60">
        <f t="shared" si="6"/>
        <v>11.422045956758069</v>
      </c>
      <c r="S46" s="97">
        <f t="shared" si="7"/>
        <v>166.24303271838019</v>
      </c>
      <c r="T46" s="48">
        <v>0</v>
      </c>
      <c r="U46" s="45">
        <v>1</v>
      </c>
      <c r="V46" s="6"/>
      <c r="W46" s="43">
        <v>134.31</v>
      </c>
      <c r="X46" s="19">
        <f t="shared" si="12"/>
        <v>133.77500000000001</v>
      </c>
      <c r="Y46" s="36"/>
      <c r="Z46" s="37"/>
      <c r="AA46" s="37">
        <v>9.4600000000000009</v>
      </c>
      <c r="AB46" s="38"/>
      <c r="AC46">
        <v>4</v>
      </c>
    </row>
    <row r="47" spans="1:29" ht="15.6" x14ac:dyDescent="0.3">
      <c r="A47" s="45">
        <v>39</v>
      </c>
      <c r="B47" s="44" t="s">
        <v>12</v>
      </c>
      <c r="C47" s="45" t="s">
        <v>6</v>
      </c>
      <c r="D47" s="3" t="s">
        <v>25</v>
      </c>
      <c r="E47" s="2">
        <v>44</v>
      </c>
      <c r="F47" s="54">
        <v>117.89</v>
      </c>
      <c r="G47" s="3">
        <v>0</v>
      </c>
      <c r="H47" s="3">
        <v>14.414999999999999</v>
      </c>
      <c r="I47" s="49">
        <f t="shared" si="13"/>
        <v>21.974999999999987</v>
      </c>
      <c r="J47" s="47">
        <f t="shared" si="9"/>
        <v>154.28</v>
      </c>
      <c r="K47" s="58">
        <f>'[1]Revenue Model'!H44/10.764</f>
        <v>113.71237458193981</v>
      </c>
      <c r="L47" s="58">
        <f>'[1]Revenue Model'!I44/10.764</f>
        <v>3.2063254180601946</v>
      </c>
      <c r="M47" s="58">
        <f t="shared" si="4"/>
        <v>70.061299999999989</v>
      </c>
      <c r="N47" s="66">
        <v>186.98</v>
      </c>
      <c r="O47" s="56">
        <f t="shared" si="10"/>
        <v>190.65290629477866</v>
      </c>
      <c r="P47" s="60">
        <f t="shared" si="5"/>
        <v>3.6729062947786701</v>
      </c>
      <c r="Q47" s="63">
        <f t="shared" si="11"/>
        <v>37.328777017400675</v>
      </c>
      <c r="R47" s="60">
        <f t="shared" si="6"/>
        <v>-33.655870722622012</v>
      </c>
      <c r="S47" s="97">
        <f t="shared" si="7"/>
        <v>224.30877701740067</v>
      </c>
      <c r="T47" s="48">
        <v>0</v>
      </c>
      <c r="U47" s="45">
        <v>2</v>
      </c>
      <c r="V47" s="6"/>
      <c r="W47" s="43">
        <v>144.82</v>
      </c>
      <c r="X47" s="19">
        <f t="shared" si="12"/>
        <v>132.30500000000001</v>
      </c>
      <c r="Y47" s="36"/>
      <c r="Z47" s="37"/>
      <c r="AA47" s="37">
        <v>9.4600000000000009</v>
      </c>
      <c r="AB47" s="38"/>
      <c r="AC47">
        <v>5</v>
      </c>
    </row>
    <row r="48" spans="1:29" ht="15.6" x14ac:dyDescent="0.3">
      <c r="A48" s="45">
        <v>40</v>
      </c>
      <c r="B48" s="44" t="s">
        <v>12</v>
      </c>
      <c r="C48" s="45" t="s">
        <v>6</v>
      </c>
      <c r="D48" s="3" t="s">
        <v>28</v>
      </c>
      <c r="E48" s="2">
        <v>39</v>
      </c>
      <c r="F48" s="54">
        <v>125.4708</v>
      </c>
      <c r="G48" s="3">
        <v>4.8628999999999998</v>
      </c>
      <c r="H48" s="3">
        <v>2.7149999999999999</v>
      </c>
      <c r="I48" s="49">
        <f t="shared" si="13"/>
        <v>11.421299999999995</v>
      </c>
      <c r="J48" s="47">
        <f t="shared" si="9"/>
        <v>144.47</v>
      </c>
      <c r="K48" s="57">
        <f>'[1]Revenue Model'!H45/10.764</f>
        <v>113.71237458193981</v>
      </c>
      <c r="L48" s="57">
        <f>'[1]Revenue Model'!I45/10.764</f>
        <v>24.717625418060202</v>
      </c>
      <c r="M48" s="57">
        <f t="shared" si="4"/>
        <v>0</v>
      </c>
      <c r="N48" s="66">
        <v>138.43</v>
      </c>
      <c r="O48" s="56">
        <f t="shared" si="10"/>
        <v>178.53011001041401</v>
      </c>
      <c r="P48" s="60">
        <f t="shared" si="5"/>
        <v>40.100110010413999</v>
      </c>
      <c r="Q48" s="63">
        <f t="shared" si="11"/>
        <v>34.955201035156051</v>
      </c>
      <c r="R48" s="60">
        <f t="shared" si="6"/>
        <v>5.1449089752579482</v>
      </c>
      <c r="S48" s="97">
        <f t="shared" si="7"/>
        <v>173.38520103515606</v>
      </c>
      <c r="T48" s="48">
        <v>0</v>
      </c>
      <c r="U48" s="45">
        <v>1</v>
      </c>
      <c r="V48" s="6"/>
      <c r="W48" s="43">
        <v>135.01</v>
      </c>
      <c r="X48" s="19">
        <f t="shared" si="12"/>
        <v>133.0487</v>
      </c>
      <c r="Y48" s="36"/>
      <c r="Z48" s="37"/>
      <c r="AA48" s="37">
        <v>9.4600000000000009</v>
      </c>
      <c r="AB48" s="38"/>
      <c r="AC48">
        <v>6</v>
      </c>
    </row>
    <row r="49" spans="1:29" ht="15.6" x14ac:dyDescent="0.3">
      <c r="A49" s="45">
        <v>41</v>
      </c>
      <c r="B49" s="44" t="s">
        <v>12</v>
      </c>
      <c r="C49" s="45" t="s">
        <v>6</v>
      </c>
      <c r="D49" s="3" t="s">
        <v>34</v>
      </c>
      <c r="E49" s="2">
        <v>38</v>
      </c>
      <c r="F49" s="54">
        <v>126.8425</v>
      </c>
      <c r="G49" s="3">
        <v>4.8628999999999998</v>
      </c>
      <c r="H49" s="3">
        <v>2.7149999999999999</v>
      </c>
      <c r="I49" s="49">
        <f t="shared" si="13"/>
        <v>21.839600000000011</v>
      </c>
      <c r="J49" s="47">
        <f t="shared" si="9"/>
        <v>156.26000000000002</v>
      </c>
      <c r="K49" s="57">
        <f>'[1]Revenue Model'!H46/10.764</f>
        <v>113.71237458193981</v>
      </c>
      <c r="L49" s="57">
        <f>'[1]Revenue Model'!I46/10.764</f>
        <v>8.3876254180601801</v>
      </c>
      <c r="M49" s="57">
        <f t="shared" si="4"/>
        <v>0</v>
      </c>
      <c r="N49" s="66">
        <v>122.09999999999998</v>
      </c>
      <c r="O49" s="56">
        <f t="shared" si="10"/>
        <v>193.09970921455871</v>
      </c>
      <c r="P49" s="60">
        <f t="shared" si="5"/>
        <v>70.999709214558735</v>
      </c>
      <c r="Q49" s="63">
        <f t="shared" si="11"/>
        <v>37.807847399138133</v>
      </c>
      <c r="R49" s="60">
        <f t="shared" si="6"/>
        <v>33.191861815420594</v>
      </c>
      <c r="S49" s="97">
        <f t="shared" si="7"/>
        <v>159.90784739913812</v>
      </c>
      <c r="T49" s="48">
        <v>0</v>
      </c>
      <c r="U49" s="45">
        <v>1</v>
      </c>
      <c r="V49" s="6"/>
      <c r="W49" s="43">
        <v>146.80000000000001</v>
      </c>
      <c r="X49" s="19">
        <f t="shared" si="12"/>
        <v>134.4204</v>
      </c>
      <c r="Y49" s="36"/>
      <c r="Z49" s="37"/>
      <c r="AA49" s="37">
        <v>9.4600000000000009</v>
      </c>
      <c r="AB49" s="38"/>
      <c r="AC49">
        <v>7</v>
      </c>
    </row>
    <row r="50" spans="1:29" ht="15.6" x14ac:dyDescent="0.3">
      <c r="A50" s="45">
        <v>42</v>
      </c>
      <c r="B50" s="44" t="s">
        <v>12</v>
      </c>
      <c r="C50" s="45" t="s">
        <v>6</v>
      </c>
      <c r="D50" s="3" t="s">
        <v>28</v>
      </c>
      <c r="E50" s="2">
        <v>37</v>
      </c>
      <c r="F50" s="54">
        <v>127.4786</v>
      </c>
      <c r="G50" s="3">
        <v>4.8628999999999998</v>
      </c>
      <c r="H50" s="3">
        <v>2.7149999999999999</v>
      </c>
      <c r="I50" s="49">
        <f t="shared" si="13"/>
        <v>21.303500000000007</v>
      </c>
      <c r="J50" s="47">
        <f t="shared" si="9"/>
        <v>156.36000000000001</v>
      </c>
      <c r="K50" s="57">
        <f>'[1]Revenue Model'!H47/10.764</f>
        <v>113.71237458193981</v>
      </c>
      <c r="L50" s="57">
        <f>'[1]Revenue Model'!I47/10.764</f>
        <v>23.73762541806018</v>
      </c>
      <c r="M50" s="57">
        <f t="shared" si="4"/>
        <v>0</v>
      </c>
      <c r="N50" s="66">
        <v>137.44999999999999</v>
      </c>
      <c r="O50" s="56">
        <f t="shared" si="10"/>
        <v>193.2232851195981</v>
      </c>
      <c r="P50" s="60">
        <f t="shared" si="5"/>
        <v>55.773285119598114</v>
      </c>
      <c r="Q50" s="63">
        <f t="shared" si="11"/>
        <v>37.83204287296325</v>
      </c>
      <c r="R50" s="60">
        <f t="shared" si="6"/>
        <v>17.941242246634857</v>
      </c>
      <c r="S50" s="97">
        <f t="shared" si="7"/>
        <v>175.28204287296325</v>
      </c>
      <c r="T50" s="48">
        <v>0</v>
      </c>
      <c r="U50" s="45">
        <v>1</v>
      </c>
      <c r="V50" s="6"/>
      <c r="W50" s="43">
        <v>146.9</v>
      </c>
      <c r="X50" s="19">
        <f t="shared" si="12"/>
        <v>135.0565</v>
      </c>
      <c r="Y50" s="36"/>
      <c r="Z50" s="37"/>
      <c r="AA50" s="37">
        <v>9.4600000000000009</v>
      </c>
      <c r="AB50" s="38"/>
      <c r="AC50">
        <v>8</v>
      </c>
    </row>
    <row r="51" spans="1:29" ht="15.6" x14ac:dyDescent="0.3">
      <c r="A51" s="45">
        <v>43</v>
      </c>
      <c r="B51" s="44" t="s">
        <v>12</v>
      </c>
      <c r="C51" s="45" t="s">
        <v>6</v>
      </c>
      <c r="D51" s="3" t="s">
        <v>32</v>
      </c>
      <c r="E51" s="2">
        <v>36</v>
      </c>
      <c r="F51" s="54">
        <v>127.0736</v>
      </c>
      <c r="G51" s="3">
        <v>4.8628999999999998</v>
      </c>
      <c r="H51" s="3">
        <v>2.7149999999999999</v>
      </c>
      <c r="I51" s="49">
        <f t="shared" si="13"/>
        <v>21.26850000000001</v>
      </c>
      <c r="J51" s="47">
        <f t="shared" si="9"/>
        <v>155.92000000000002</v>
      </c>
      <c r="K51" s="57">
        <f>'[1]Revenue Model'!H48/10.764</f>
        <v>113.71237458193981</v>
      </c>
      <c r="L51" s="57">
        <f>'[1]Revenue Model'!I48/10.764</f>
        <v>14.147625418060199</v>
      </c>
      <c r="M51" s="57">
        <f t="shared" si="4"/>
        <v>0</v>
      </c>
      <c r="N51" s="66">
        <v>127.86</v>
      </c>
      <c r="O51" s="56">
        <f t="shared" si="10"/>
        <v>192.67955113742477</v>
      </c>
      <c r="P51" s="60">
        <f t="shared" si="5"/>
        <v>64.819551137424767</v>
      </c>
      <c r="Q51" s="63">
        <f t="shared" si="11"/>
        <v>37.725582788132712</v>
      </c>
      <c r="R51" s="60">
        <f t="shared" si="6"/>
        <v>27.093968349292055</v>
      </c>
      <c r="S51" s="97">
        <f t="shared" si="7"/>
        <v>165.58558278813271</v>
      </c>
      <c r="T51" s="48">
        <v>0</v>
      </c>
      <c r="U51" s="45">
        <v>1</v>
      </c>
      <c r="V51" s="6"/>
      <c r="W51" s="43">
        <v>146.46</v>
      </c>
      <c r="X51" s="19">
        <f t="shared" si="12"/>
        <v>134.6515</v>
      </c>
      <c r="Y51" s="36"/>
      <c r="Z51" s="37"/>
      <c r="AA51" s="37">
        <v>9.4600000000000009</v>
      </c>
      <c r="AB51" s="38"/>
      <c r="AC51">
        <v>9</v>
      </c>
    </row>
    <row r="52" spans="1:29" ht="16.2" thickBot="1" x14ac:dyDescent="0.35">
      <c r="A52" s="45">
        <v>44</v>
      </c>
      <c r="B52" s="44" t="s">
        <v>12</v>
      </c>
      <c r="C52" s="45" t="s">
        <v>6</v>
      </c>
      <c r="D52" s="3" t="s">
        <v>31</v>
      </c>
      <c r="E52" s="2">
        <v>35</v>
      </c>
      <c r="F52" s="54">
        <v>119.55609999999999</v>
      </c>
      <c r="G52" s="3">
        <v>0</v>
      </c>
      <c r="H52" s="3">
        <v>14.052300000000001</v>
      </c>
      <c r="I52" s="49">
        <f t="shared" si="13"/>
        <v>20.571600000000011</v>
      </c>
      <c r="J52" s="47">
        <f t="shared" si="9"/>
        <v>154.18</v>
      </c>
      <c r="K52" s="57">
        <f>'[1]Revenue Model'!H49/10.764</f>
        <v>119.93682645856559</v>
      </c>
      <c r="L52" s="57">
        <f>'[1]Revenue Model'!I49/10.764</f>
        <v>44.383173541434388</v>
      </c>
      <c r="M52" s="57">
        <f t="shared" si="4"/>
        <v>0</v>
      </c>
      <c r="N52" s="66">
        <v>164.32</v>
      </c>
      <c r="O52" s="56">
        <f t="shared" si="10"/>
        <v>190.52933038973927</v>
      </c>
      <c r="P52" s="60">
        <f t="shared" si="5"/>
        <v>26.209330389739279</v>
      </c>
      <c r="Q52" s="63">
        <f t="shared" si="11"/>
        <v>37.304581543575559</v>
      </c>
      <c r="R52" s="60">
        <f t="shared" si="6"/>
        <v>-11.095251153836273</v>
      </c>
      <c r="S52" s="97">
        <f t="shared" si="7"/>
        <v>201.62458154357554</v>
      </c>
      <c r="T52" s="48">
        <v>0</v>
      </c>
      <c r="U52" s="45">
        <v>2</v>
      </c>
      <c r="V52" s="6"/>
      <c r="W52" s="43">
        <v>144.72</v>
      </c>
      <c r="X52" s="19">
        <f t="shared" si="12"/>
        <v>133.60839999999999</v>
      </c>
      <c r="Y52" s="33"/>
      <c r="Z52" s="34"/>
      <c r="AA52" s="37">
        <v>9.4600000000000009</v>
      </c>
      <c r="AB52" s="35"/>
      <c r="AC52">
        <v>10</v>
      </c>
    </row>
    <row r="53" spans="1:29" ht="15.6" x14ac:dyDescent="0.3">
      <c r="A53" s="45">
        <v>45</v>
      </c>
      <c r="B53" s="44" t="s">
        <v>13</v>
      </c>
      <c r="C53" s="45" t="s">
        <v>6</v>
      </c>
      <c r="D53" s="3" t="s">
        <v>25</v>
      </c>
      <c r="E53" s="2">
        <v>58</v>
      </c>
      <c r="F53" s="54">
        <v>117.88</v>
      </c>
      <c r="G53" s="3">
        <v>0</v>
      </c>
      <c r="H53" s="3">
        <v>14.414899999999999</v>
      </c>
      <c r="I53" s="49">
        <f t="shared" si="13"/>
        <v>4.1651000000000149</v>
      </c>
      <c r="J53" s="47">
        <f t="shared" si="9"/>
        <v>136.46</v>
      </c>
      <c r="K53" s="57">
        <f>'[1]Revenue Model'!H50/10.764</f>
        <v>113.71237458193981</v>
      </c>
      <c r="L53" s="57">
        <f>'[1]Revenue Model'!I50/10.764</f>
        <v>81.197625418060184</v>
      </c>
      <c r="M53" s="57">
        <f t="shared" si="4"/>
        <v>0</v>
      </c>
      <c r="N53" s="66">
        <v>194.91</v>
      </c>
      <c r="O53" s="56">
        <f t="shared" si="10"/>
        <v>168.63168001675848</v>
      </c>
      <c r="P53" s="60">
        <f t="shared" si="5"/>
        <v>-26.278319983241516</v>
      </c>
      <c r="Q53" s="63">
        <f t="shared" si="11"/>
        <v>33.017143581763655</v>
      </c>
      <c r="R53" s="60">
        <f t="shared" si="6"/>
        <v>-59.295463565005178</v>
      </c>
      <c r="S53" s="97">
        <f t="shared" si="7"/>
        <v>227.92714358176366</v>
      </c>
      <c r="T53" s="48">
        <v>0</v>
      </c>
      <c r="U53" s="45">
        <v>2</v>
      </c>
      <c r="V53" s="6"/>
      <c r="W53" s="15">
        <v>127</v>
      </c>
      <c r="X53" s="19">
        <f t="shared" si="12"/>
        <v>132.29489999999998</v>
      </c>
      <c r="Y53" s="22">
        <f>SUM(J53:J66)</f>
        <v>2114.62</v>
      </c>
      <c r="Z53" s="24">
        <v>132.44</v>
      </c>
      <c r="AA53" s="24">
        <f>Z53/14</f>
        <v>9.4599999999999991</v>
      </c>
      <c r="AB53" s="25">
        <v>2114.62</v>
      </c>
      <c r="AC53">
        <v>1</v>
      </c>
    </row>
    <row r="54" spans="1:29" ht="15.6" x14ac:dyDescent="0.3">
      <c r="A54" s="45">
        <v>46</v>
      </c>
      <c r="B54" s="44" t="s">
        <v>13</v>
      </c>
      <c r="C54" s="45" t="s">
        <v>6</v>
      </c>
      <c r="D54" s="3" t="s">
        <v>28</v>
      </c>
      <c r="E54" s="2">
        <v>45</v>
      </c>
      <c r="F54" s="54">
        <v>124.47540000000001</v>
      </c>
      <c r="G54" s="3">
        <v>4.8634000000000004</v>
      </c>
      <c r="H54" s="3">
        <v>2.7149999999999999</v>
      </c>
      <c r="I54" s="49">
        <f t="shared" si="13"/>
        <v>12.426199999999987</v>
      </c>
      <c r="J54" s="47">
        <f t="shared" si="9"/>
        <v>144.48000000000002</v>
      </c>
      <c r="K54" s="57">
        <f>'[1]Revenue Model'!H51/10.764</f>
        <v>113.71237458193981</v>
      </c>
      <c r="L54" s="57">
        <f>'[1]Revenue Model'!I51/10.764</f>
        <v>70.067625418060189</v>
      </c>
      <c r="M54" s="57">
        <f t="shared" si="4"/>
        <v>0</v>
      </c>
      <c r="N54" s="66">
        <v>183.78</v>
      </c>
      <c r="O54" s="56">
        <f t="shared" si="10"/>
        <v>178.54246760091797</v>
      </c>
      <c r="P54" s="60">
        <f t="shared" si="5"/>
        <v>-5.2375323990820277</v>
      </c>
      <c r="Q54" s="63">
        <f t="shared" si="11"/>
        <v>34.957620582538567</v>
      </c>
      <c r="R54" s="60">
        <f t="shared" si="6"/>
        <v>-40.195152981620595</v>
      </c>
      <c r="S54" s="97">
        <f t="shared" si="7"/>
        <v>218.73762058253857</v>
      </c>
      <c r="T54" s="48">
        <v>0</v>
      </c>
      <c r="U54" s="45">
        <v>2</v>
      </c>
      <c r="V54" s="6"/>
      <c r="W54" s="15">
        <v>135.02000000000001</v>
      </c>
      <c r="X54" s="19">
        <f t="shared" si="12"/>
        <v>132.05380000000002</v>
      </c>
      <c r="Y54" s="29"/>
      <c r="Z54" s="8"/>
      <c r="AA54" s="8">
        <v>9.4600000000000009</v>
      </c>
      <c r="AB54" s="30"/>
      <c r="AC54">
        <v>2</v>
      </c>
    </row>
    <row r="55" spans="1:29" ht="15.6" x14ac:dyDescent="0.3">
      <c r="A55" s="45">
        <v>47</v>
      </c>
      <c r="B55" s="44" t="s">
        <v>13</v>
      </c>
      <c r="C55" s="45" t="s">
        <v>6</v>
      </c>
      <c r="D55" s="3" t="s">
        <v>35</v>
      </c>
      <c r="E55" s="2">
        <v>46</v>
      </c>
      <c r="F55" s="54">
        <v>126.72629999999999</v>
      </c>
      <c r="G55" s="3">
        <v>4.8634000000000004</v>
      </c>
      <c r="H55" s="3">
        <v>2.7149999999999999</v>
      </c>
      <c r="I55" s="49">
        <f t="shared" si="13"/>
        <v>10.175300000000014</v>
      </c>
      <c r="J55" s="47">
        <f t="shared" si="9"/>
        <v>144.48000000000002</v>
      </c>
      <c r="K55" s="57">
        <f>'[1]Revenue Model'!H52/10.764</f>
        <v>113.71237458193981</v>
      </c>
      <c r="L55" s="57">
        <f>'[1]Revenue Model'!I52/10.764</f>
        <v>10.187625418060197</v>
      </c>
      <c r="M55" s="57">
        <f t="shared" si="4"/>
        <v>0</v>
      </c>
      <c r="N55" s="66">
        <v>123.9</v>
      </c>
      <c r="O55" s="56">
        <f t="shared" si="10"/>
        <v>178.54246760091797</v>
      </c>
      <c r="P55" s="60">
        <f t="shared" si="5"/>
        <v>54.642467600917968</v>
      </c>
      <c r="Q55" s="63">
        <f t="shared" si="11"/>
        <v>34.957620582538567</v>
      </c>
      <c r="R55" s="60">
        <f t="shared" si="6"/>
        <v>19.684847018379401</v>
      </c>
      <c r="S55" s="97">
        <f t="shared" si="7"/>
        <v>158.85762058253857</v>
      </c>
      <c r="T55" s="48">
        <v>0</v>
      </c>
      <c r="U55" s="45">
        <v>1</v>
      </c>
      <c r="V55" s="6"/>
      <c r="W55" s="15">
        <v>135.02000000000001</v>
      </c>
      <c r="X55" s="19">
        <f t="shared" si="12"/>
        <v>134.3047</v>
      </c>
      <c r="Y55" s="29"/>
      <c r="Z55" s="8"/>
      <c r="AA55" s="8">
        <v>9.4600000000000009</v>
      </c>
      <c r="AB55" s="30"/>
      <c r="AC55">
        <v>3</v>
      </c>
    </row>
    <row r="56" spans="1:29" ht="15.6" x14ac:dyDescent="0.3">
      <c r="A56" s="45">
        <v>48</v>
      </c>
      <c r="B56" s="44" t="s">
        <v>13</v>
      </c>
      <c r="C56" s="45" t="s">
        <v>6</v>
      </c>
      <c r="D56" s="3" t="s">
        <v>36</v>
      </c>
      <c r="E56" s="2">
        <v>57</v>
      </c>
      <c r="F56" s="54">
        <v>120.7347</v>
      </c>
      <c r="G56" s="3">
        <v>0</v>
      </c>
      <c r="H56" s="3">
        <v>14.414899999999999</v>
      </c>
      <c r="I56" s="49">
        <f t="shared" si="13"/>
        <v>9.1004000000000005</v>
      </c>
      <c r="J56" s="47">
        <f t="shared" si="9"/>
        <v>144.25</v>
      </c>
      <c r="K56" s="57">
        <f>'[1]Revenue Model'!H53/10.764</f>
        <v>119.93682645856559</v>
      </c>
      <c r="L56" s="57">
        <f>'[1]Revenue Model'!I53/10.764</f>
        <v>9.522473541434417</v>
      </c>
      <c r="M56" s="57">
        <f t="shared" si="4"/>
        <v>0</v>
      </c>
      <c r="N56" s="66">
        <v>129.45930000000001</v>
      </c>
      <c r="O56" s="56">
        <f t="shared" si="10"/>
        <v>178.25824301932735</v>
      </c>
      <c r="P56" s="60">
        <f t="shared" si="5"/>
        <v>48.798943019327339</v>
      </c>
      <c r="Q56" s="63">
        <f t="shared" si="11"/>
        <v>34.901970992740779</v>
      </c>
      <c r="R56" s="60">
        <f t="shared" si="6"/>
        <v>13.896972026586553</v>
      </c>
      <c r="S56" s="97">
        <f t="shared" si="7"/>
        <v>164.3612709927408</v>
      </c>
      <c r="T56" s="48">
        <v>0</v>
      </c>
      <c r="U56" s="45">
        <v>1</v>
      </c>
      <c r="V56" s="6"/>
      <c r="W56" s="15">
        <v>134.79</v>
      </c>
      <c r="X56" s="19">
        <f t="shared" si="12"/>
        <v>135.14959999999999</v>
      </c>
      <c r="Y56" s="29"/>
      <c r="Z56" s="8"/>
      <c r="AA56" s="8">
        <v>9.4600000000000009</v>
      </c>
      <c r="AB56" s="30"/>
      <c r="AC56">
        <v>4</v>
      </c>
    </row>
    <row r="57" spans="1:29" ht="15.6" x14ac:dyDescent="0.3">
      <c r="A57" s="45">
        <v>49</v>
      </c>
      <c r="B57" s="44" t="s">
        <v>13</v>
      </c>
      <c r="C57" s="45" t="s">
        <v>6</v>
      </c>
      <c r="D57" s="3" t="s">
        <v>36</v>
      </c>
      <c r="E57" s="2">
        <v>56</v>
      </c>
      <c r="F57" s="54">
        <v>120.7347</v>
      </c>
      <c r="G57" s="3">
        <v>0</v>
      </c>
      <c r="H57" s="3">
        <v>14.414899999999999</v>
      </c>
      <c r="I57" s="49">
        <f t="shared" si="13"/>
        <v>9.3304000000000187</v>
      </c>
      <c r="J57" s="47">
        <f t="shared" si="9"/>
        <v>144.48000000000002</v>
      </c>
      <c r="K57" s="57">
        <f>'[1]Revenue Model'!H54/10.764</f>
        <v>119.93682645856559</v>
      </c>
      <c r="L57" s="57">
        <f>'[1]Revenue Model'!I54/10.764</f>
        <v>9.5195735414343954</v>
      </c>
      <c r="M57" s="57">
        <f t="shared" si="4"/>
        <v>0</v>
      </c>
      <c r="N57" s="66">
        <v>129.4564</v>
      </c>
      <c r="O57" s="56">
        <f t="shared" si="10"/>
        <v>178.54246760091797</v>
      </c>
      <c r="P57" s="60">
        <f t="shared" si="5"/>
        <v>49.086067600917971</v>
      </c>
      <c r="Q57" s="63">
        <f t="shared" si="11"/>
        <v>34.957620582538567</v>
      </c>
      <c r="R57" s="60">
        <f t="shared" si="6"/>
        <v>14.128447018379404</v>
      </c>
      <c r="S57" s="97">
        <f t="shared" si="7"/>
        <v>164.41402058253857</v>
      </c>
      <c r="T57" s="48">
        <v>0</v>
      </c>
      <c r="U57" s="45">
        <v>1</v>
      </c>
      <c r="V57" s="6"/>
      <c r="W57" s="15">
        <v>135.02000000000001</v>
      </c>
      <c r="X57" s="19">
        <f t="shared" si="12"/>
        <v>135.14959999999999</v>
      </c>
      <c r="Y57" s="29"/>
      <c r="Z57" s="8"/>
      <c r="AA57" s="8">
        <v>9.4600000000000009</v>
      </c>
      <c r="AB57" s="30"/>
      <c r="AC57">
        <v>5</v>
      </c>
    </row>
    <row r="58" spans="1:29" ht="15.6" x14ac:dyDescent="0.3">
      <c r="A58" s="45">
        <v>50</v>
      </c>
      <c r="B58" s="44" t="s">
        <v>13</v>
      </c>
      <c r="C58" s="45" t="s">
        <v>6</v>
      </c>
      <c r="D58" s="3" t="s">
        <v>35</v>
      </c>
      <c r="E58" s="2">
        <v>47</v>
      </c>
      <c r="F58" s="54">
        <v>126.72629999999999</v>
      </c>
      <c r="G58" s="3">
        <v>4.8634000000000004</v>
      </c>
      <c r="H58" s="3">
        <v>2.7149999999999999</v>
      </c>
      <c r="I58" s="49">
        <f t="shared" si="13"/>
        <v>10.175300000000014</v>
      </c>
      <c r="J58" s="47">
        <f t="shared" si="9"/>
        <v>144.48000000000002</v>
      </c>
      <c r="K58" s="57">
        <f>'[1]Revenue Model'!H55/10.764</f>
        <v>113.71237458193981</v>
      </c>
      <c r="L58" s="57">
        <f>'[1]Revenue Model'!I55/10.764</f>
        <v>13.427625418060197</v>
      </c>
      <c r="M58" s="57">
        <f t="shared" si="4"/>
        <v>0</v>
      </c>
      <c r="N58" s="66">
        <v>127.14</v>
      </c>
      <c r="O58" s="56">
        <f t="shared" si="10"/>
        <v>178.54246760091797</v>
      </c>
      <c r="P58" s="60">
        <f t="shared" si="5"/>
        <v>51.402467600917973</v>
      </c>
      <c r="Q58" s="63">
        <f t="shared" si="11"/>
        <v>34.957620582538567</v>
      </c>
      <c r="R58" s="60">
        <f t="shared" si="6"/>
        <v>16.444847018379392</v>
      </c>
      <c r="S58" s="97">
        <f t="shared" si="7"/>
        <v>162.09762058253858</v>
      </c>
      <c r="T58" s="48">
        <v>0</v>
      </c>
      <c r="U58" s="45">
        <v>1</v>
      </c>
      <c r="V58" s="6"/>
      <c r="W58" s="15">
        <v>135.02000000000001</v>
      </c>
      <c r="X58" s="19">
        <f t="shared" si="12"/>
        <v>134.3047</v>
      </c>
      <c r="Y58" s="29"/>
      <c r="Z58" s="8"/>
      <c r="AA58" s="8">
        <v>9.4600000000000009</v>
      </c>
      <c r="AB58" s="30"/>
      <c r="AC58">
        <v>6</v>
      </c>
    </row>
    <row r="59" spans="1:29" ht="15.6" x14ac:dyDescent="0.3">
      <c r="A59" s="45">
        <v>51</v>
      </c>
      <c r="B59" s="44" t="s">
        <v>13</v>
      </c>
      <c r="C59" s="45" t="s">
        <v>6</v>
      </c>
      <c r="D59" s="3" t="s">
        <v>37</v>
      </c>
      <c r="E59" s="2">
        <v>48</v>
      </c>
      <c r="F59" s="54">
        <v>126.2136</v>
      </c>
      <c r="G59" s="3">
        <v>4.8634000000000004</v>
      </c>
      <c r="H59" s="3">
        <v>2.7149999999999999</v>
      </c>
      <c r="I59" s="49">
        <f t="shared" si="13"/>
        <v>22.707999999999991</v>
      </c>
      <c r="J59" s="47">
        <f t="shared" si="9"/>
        <v>156.5</v>
      </c>
      <c r="K59" s="57">
        <f>'[1]Revenue Model'!H56/10.764</f>
        <v>113.71237458193981</v>
      </c>
      <c r="L59" s="57">
        <f>'[1]Revenue Model'!I56/10.764</f>
        <v>18.517625418060188</v>
      </c>
      <c r="M59" s="57">
        <f t="shared" si="4"/>
        <v>0</v>
      </c>
      <c r="N59" s="66">
        <v>132.22999999999999</v>
      </c>
      <c r="O59" s="56">
        <f t="shared" si="10"/>
        <v>193.39629138665325</v>
      </c>
      <c r="P59" s="60">
        <f t="shared" si="5"/>
        <v>61.166291386653256</v>
      </c>
      <c r="Q59" s="63">
        <f t="shared" si="11"/>
        <v>37.865916536318423</v>
      </c>
      <c r="R59" s="60">
        <f t="shared" si="6"/>
        <v>23.300374850334833</v>
      </c>
      <c r="S59" s="97">
        <f t="shared" si="7"/>
        <v>170.09591653631841</v>
      </c>
      <c r="T59" s="48">
        <v>0</v>
      </c>
      <c r="U59" s="45">
        <v>1</v>
      </c>
      <c r="V59" s="6"/>
      <c r="W59" s="15">
        <v>147.04</v>
      </c>
      <c r="X59" s="19">
        <f t="shared" si="12"/>
        <v>133.792</v>
      </c>
      <c r="Y59" s="29"/>
      <c r="Z59" s="8"/>
      <c r="AA59" s="8">
        <v>9.4600000000000009</v>
      </c>
      <c r="AB59" s="30"/>
      <c r="AC59">
        <v>7</v>
      </c>
    </row>
    <row r="60" spans="1:29" ht="15.6" x14ac:dyDescent="0.3">
      <c r="A60" s="45">
        <v>52</v>
      </c>
      <c r="B60" s="44" t="s">
        <v>13</v>
      </c>
      <c r="C60" s="45" t="s">
        <v>6</v>
      </c>
      <c r="D60" s="3" t="s">
        <v>36</v>
      </c>
      <c r="E60" s="2">
        <v>55</v>
      </c>
      <c r="F60" s="54">
        <v>121.5538</v>
      </c>
      <c r="G60" s="3">
        <v>0</v>
      </c>
      <c r="H60" s="3">
        <v>14.414899999999999</v>
      </c>
      <c r="I60" s="49">
        <f t="shared" si="13"/>
        <v>17.361300000000021</v>
      </c>
      <c r="J60" s="47">
        <f t="shared" si="9"/>
        <v>153.33000000000001</v>
      </c>
      <c r="K60" s="57">
        <f>'[1]Revenue Model'!H57/10.764</f>
        <v>119.93682645856559</v>
      </c>
      <c r="L60" s="57">
        <f>'[1]Revenue Model'!I57/10.764</f>
        <v>19.819573541434426</v>
      </c>
      <c r="M60" s="57">
        <f t="shared" si="4"/>
        <v>0</v>
      </c>
      <c r="N60" s="66">
        <v>139.75640000000001</v>
      </c>
      <c r="O60" s="56">
        <f t="shared" si="10"/>
        <v>189.47893519690442</v>
      </c>
      <c r="P60" s="60">
        <f t="shared" si="5"/>
        <v>49.722535196904403</v>
      </c>
      <c r="Q60" s="63">
        <f t="shared" si="11"/>
        <v>37.09892001606201</v>
      </c>
      <c r="R60" s="60">
        <f t="shared" si="6"/>
        <v>12.623615180842393</v>
      </c>
      <c r="S60" s="97">
        <f t="shared" si="7"/>
        <v>176.85532001606202</v>
      </c>
      <c r="T60" s="48">
        <v>0</v>
      </c>
      <c r="U60" s="45">
        <v>1</v>
      </c>
      <c r="V60" s="6"/>
      <c r="W60" s="15">
        <v>143.87</v>
      </c>
      <c r="X60" s="19">
        <f t="shared" si="12"/>
        <v>135.96869999999998</v>
      </c>
      <c r="Y60" s="29"/>
      <c r="Z60" s="8"/>
      <c r="AA60" s="8">
        <v>9.4600000000000009</v>
      </c>
      <c r="AB60" s="30"/>
      <c r="AC60">
        <v>8</v>
      </c>
    </row>
    <row r="61" spans="1:29" ht="15.6" x14ac:dyDescent="0.3">
      <c r="A61" s="45">
        <v>53</v>
      </c>
      <c r="B61" s="44" t="s">
        <v>13</v>
      </c>
      <c r="C61" s="45" t="s">
        <v>6</v>
      </c>
      <c r="D61" s="3" t="s">
        <v>29</v>
      </c>
      <c r="E61" s="2">
        <v>54</v>
      </c>
      <c r="F61" s="54">
        <v>120.58099999999999</v>
      </c>
      <c r="G61" s="3">
        <v>0</v>
      </c>
      <c r="H61" s="3">
        <v>14.414899999999999</v>
      </c>
      <c r="I61" s="49">
        <f t="shared" si="13"/>
        <v>22.544100000000036</v>
      </c>
      <c r="J61" s="47">
        <f t="shared" si="9"/>
        <v>157.54000000000002</v>
      </c>
      <c r="K61" s="57">
        <f>'[1]Revenue Model'!H58/10.764</f>
        <v>119.93682645856559</v>
      </c>
      <c r="L61" s="57">
        <f>'[1]Revenue Model'!I58/10.764</f>
        <v>15.595973541434402</v>
      </c>
      <c r="M61" s="57">
        <f t="shared" si="4"/>
        <v>0</v>
      </c>
      <c r="N61" s="66">
        <v>135.53280000000001</v>
      </c>
      <c r="O61" s="56">
        <f t="shared" si="10"/>
        <v>194.68148079906297</v>
      </c>
      <c r="P61" s="60">
        <f t="shared" si="5"/>
        <v>59.148680799062959</v>
      </c>
      <c r="Q61" s="63">
        <f t="shared" si="11"/>
        <v>38.11754946409971</v>
      </c>
      <c r="R61" s="60">
        <f t="shared" si="6"/>
        <v>21.031131334963248</v>
      </c>
      <c r="S61" s="97">
        <f t="shared" si="7"/>
        <v>173.65034946409972</v>
      </c>
      <c r="T61" s="48">
        <v>0</v>
      </c>
      <c r="U61" s="45">
        <v>1</v>
      </c>
      <c r="V61" s="6"/>
      <c r="W61" s="15">
        <v>148.08000000000001</v>
      </c>
      <c r="X61" s="19">
        <f t="shared" si="12"/>
        <v>134.99589999999998</v>
      </c>
      <c r="Y61" s="29"/>
      <c r="Z61" s="8"/>
      <c r="AA61" s="8">
        <v>9.4600000000000009</v>
      </c>
      <c r="AB61" s="30"/>
      <c r="AC61">
        <v>9</v>
      </c>
    </row>
    <row r="62" spans="1:29" ht="15.6" x14ac:dyDescent="0.3">
      <c r="A62" s="45">
        <v>54</v>
      </c>
      <c r="B62" s="44" t="s">
        <v>13</v>
      </c>
      <c r="C62" s="45" t="s">
        <v>6</v>
      </c>
      <c r="D62" s="3" t="s">
        <v>38</v>
      </c>
      <c r="E62" s="2">
        <v>49</v>
      </c>
      <c r="F62" s="54">
        <v>127.57470000000001</v>
      </c>
      <c r="G62" s="3">
        <v>4.8634000000000004</v>
      </c>
      <c r="H62" s="3">
        <v>2.7149999999999999</v>
      </c>
      <c r="I62" s="49">
        <f t="shared" si="13"/>
        <v>22.38689999999999</v>
      </c>
      <c r="J62" s="47">
        <f t="shared" si="9"/>
        <v>157.54000000000002</v>
      </c>
      <c r="K62" s="57">
        <f>'[1]Revenue Model'!H59/10.764</f>
        <v>113.71237458193981</v>
      </c>
      <c r="L62" s="57">
        <f>'[1]Revenue Model'!I59/10.764</f>
        <v>37.357625418060195</v>
      </c>
      <c r="M62" s="57">
        <f t="shared" si="4"/>
        <v>0</v>
      </c>
      <c r="N62" s="66">
        <v>151.07</v>
      </c>
      <c r="O62" s="56">
        <f t="shared" si="10"/>
        <v>194.68148079906297</v>
      </c>
      <c r="P62" s="60">
        <f t="shared" si="5"/>
        <v>43.611480799062974</v>
      </c>
      <c r="Q62" s="63">
        <f t="shared" si="11"/>
        <v>38.11754946409971</v>
      </c>
      <c r="R62" s="60">
        <f t="shared" si="6"/>
        <v>5.4939313349632641</v>
      </c>
      <c r="S62" s="97">
        <f t="shared" si="7"/>
        <v>189.1875494640997</v>
      </c>
      <c r="T62" s="48">
        <v>0</v>
      </c>
      <c r="U62" s="45">
        <v>1</v>
      </c>
      <c r="V62" s="6"/>
      <c r="W62" s="15">
        <v>148.08000000000001</v>
      </c>
      <c r="X62" s="19">
        <f t="shared" si="12"/>
        <v>135.15310000000002</v>
      </c>
      <c r="Y62" s="29"/>
      <c r="Z62" s="8"/>
      <c r="AA62" s="8">
        <v>9.4600000000000009</v>
      </c>
      <c r="AB62" s="30"/>
      <c r="AC62">
        <v>10</v>
      </c>
    </row>
    <row r="63" spans="1:29" ht="15.6" x14ac:dyDescent="0.3">
      <c r="A63" s="45">
        <v>55</v>
      </c>
      <c r="B63" s="44" t="s">
        <v>13</v>
      </c>
      <c r="C63" s="45" t="s">
        <v>6</v>
      </c>
      <c r="D63" s="3" t="s">
        <v>39</v>
      </c>
      <c r="E63" s="2">
        <v>50</v>
      </c>
      <c r="F63" s="54">
        <v>126.02930000000001</v>
      </c>
      <c r="G63" s="3">
        <v>4.8634000000000004</v>
      </c>
      <c r="H63" s="3">
        <v>2.7149999999999999</v>
      </c>
      <c r="I63" s="49">
        <f t="shared" si="13"/>
        <v>23.102299999999978</v>
      </c>
      <c r="J63" s="47">
        <f t="shared" si="9"/>
        <v>156.71</v>
      </c>
      <c r="K63" s="57">
        <f>'[1]Revenue Model'!H60/10.764</f>
        <v>113.71237458193981</v>
      </c>
      <c r="L63" s="57">
        <f>'[1]Revenue Model'!I60/10.764</f>
        <v>30.977625418060185</v>
      </c>
      <c r="M63" s="57">
        <f t="shared" si="4"/>
        <v>0</v>
      </c>
      <c r="N63" s="66">
        <v>144.69</v>
      </c>
      <c r="O63" s="56">
        <f t="shared" si="10"/>
        <v>193.65580078723599</v>
      </c>
      <c r="P63" s="60">
        <f t="shared" si="5"/>
        <v>48.965800787235992</v>
      </c>
      <c r="Q63" s="63">
        <f t="shared" si="11"/>
        <v>37.916727031351186</v>
      </c>
      <c r="R63" s="60">
        <f t="shared" si="6"/>
        <v>11.04907375588482</v>
      </c>
      <c r="S63" s="97">
        <f t="shared" si="7"/>
        <v>182.60672703135117</v>
      </c>
      <c r="T63" s="48">
        <v>0</v>
      </c>
      <c r="U63" s="45">
        <v>2</v>
      </c>
      <c r="V63" s="6"/>
      <c r="W63" s="15">
        <v>147.25</v>
      </c>
      <c r="X63" s="19">
        <f t="shared" si="12"/>
        <v>133.60770000000002</v>
      </c>
      <c r="Y63" s="29"/>
      <c r="Z63" s="8"/>
      <c r="AA63" s="8">
        <v>9.4600000000000009</v>
      </c>
      <c r="AB63" s="30"/>
      <c r="AC63">
        <v>11</v>
      </c>
    </row>
    <row r="64" spans="1:29" ht="15.6" x14ac:dyDescent="0.3">
      <c r="A64" s="45">
        <v>56</v>
      </c>
      <c r="B64" s="44" t="s">
        <v>13</v>
      </c>
      <c r="C64" s="45" t="s">
        <v>6</v>
      </c>
      <c r="D64" s="3" t="s">
        <v>29</v>
      </c>
      <c r="E64" s="2">
        <v>53</v>
      </c>
      <c r="F64" s="54">
        <v>120.85900000000001</v>
      </c>
      <c r="G64" s="3">
        <v>0</v>
      </c>
      <c r="H64" s="3">
        <v>14.414899999999999</v>
      </c>
      <c r="I64" s="49">
        <f t="shared" si="13"/>
        <v>41.286099999999998</v>
      </c>
      <c r="J64" s="47">
        <f t="shared" si="9"/>
        <v>176.56</v>
      </c>
      <c r="K64" s="57">
        <f>'[1]Revenue Model'!H61/10.764</f>
        <v>119.93682645856559</v>
      </c>
      <c r="L64" s="57">
        <f>'[1]Revenue Model'!I61/10.764</f>
        <v>16.849773541434395</v>
      </c>
      <c r="M64" s="57">
        <f t="shared" si="4"/>
        <v>0</v>
      </c>
      <c r="N64" s="66">
        <v>136.78659999999999</v>
      </c>
      <c r="O64" s="56">
        <f t="shared" si="10"/>
        <v>218.18561793755589</v>
      </c>
      <c r="P64" s="60">
        <f t="shared" si="5"/>
        <v>81.399017937555897</v>
      </c>
      <c r="Q64" s="63">
        <f t="shared" si="11"/>
        <v>42.719528585638216</v>
      </c>
      <c r="R64" s="60">
        <f t="shared" si="6"/>
        <v>38.679489351917681</v>
      </c>
      <c r="S64" s="97">
        <f t="shared" si="7"/>
        <v>179.50612858563821</v>
      </c>
      <c r="T64" s="48">
        <v>0</v>
      </c>
      <c r="U64" s="45">
        <v>1</v>
      </c>
      <c r="V64" s="6"/>
      <c r="W64" s="15">
        <v>167.1</v>
      </c>
      <c r="X64" s="19">
        <f t="shared" si="12"/>
        <v>135.2739</v>
      </c>
      <c r="Y64" s="29"/>
      <c r="Z64" s="8"/>
      <c r="AA64" s="8">
        <v>9.4600000000000009</v>
      </c>
      <c r="AB64" s="30"/>
      <c r="AC64">
        <v>12</v>
      </c>
    </row>
    <row r="65" spans="1:32" ht="15.6" x14ac:dyDescent="0.3">
      <c r="A65" s="45">
        <v>57</v>
      </c>
      <c r="B65" s="44" t="s">
        <v>13</v>
      </c>
      <c r="C65" s="45" t="s">
        <v>6</v>
      </c>
      <c r="D65" s="3" t="s">
        <v>30</v>
      </c>
      <c r="E65" s="2">
        <v>52</v>
      </c>
      <c r="F65" s="54">
        <v>126.22290000000001</v>
      </c>
      <c r="G65" s="3">
        <v>4.8634000000000004</v>
      </c>
      <c r="H65" s="3">
        <v>2.7149999999999999</v>
      </c>
      <c r="I65" s="49">
        <f t="shared" si="13"/>
        <v>19.528699999999979</v>
      </c>
      <c r="J65" s="47">
        <f t="shared" si="9"/>
        <v>153.33000000000001</v>
      </c>
      <c r="K65" s="57">
        <f>'[1]Revenue Model'!H62/10.764</f>
        <v>119.93682645856559</v>
      </c>
      <c r="L65" s="57">
        <f>'[1]Revenue Model'!I62/10.764</f>
        <v>90.033173541434422</v>
      </c>
      <c r="M65" s="57">
        <f t="shared" si="4"/>
        <v>0</v>
      </c>
      <c r="N65" s="66">
        <v>209.97</v>
      </c>
      <c r="O65" s="56">
        <f t="shared" si="10"/>
        <v>189.47893519690442</v>
      </c>
      <c r="P65" s="60">
        <f t="shared" si="5"/>
        <v>-20.491064803095583</v>
      </c>
      <c r="Q65" s="63">
        <f t="shared" si="11"/>
        <v>37.09892001606201</v>
      </c>
      <c r="R65" s="60">
        <f t="shared" si="6"/>
        <v>-57.589984819157593</v>
      </c>
      <c r="S65" s="97">
        <f t="shared" si="7"/>
        <v>247.06892001606201</v>
      </c>
      <c r="T65" s="48">
        <v>0</v>
      </c>
      <c r="U65" s="45">
        <v>5</v>
      </c>
      <c r="V65" s="6"/>
      <c r="W65" s="15">
        <v>143.87</v>
      </c>
      <c r="X65" s="19">
        <f t="shared" si="12"/>
        <v>133.80130000000003</v>
      </c>
      <c r="Y65" s="29"/>
      <c r="Z65" s="8"/>
      <c r="AA65" s="8">
        <v>9.4600000000000009</v>
      </c>
      <c r="AB65" s="30"/>
      <c r="AC65">
        <v>13</v>
      </c>
      <c r="AF65" s="104"/>
    </row>
    <row r="66" spans="1:32" ht="16.2" thickBot="1" x14ac:dyDescent="0.35">
      <c r="A66" s="45">
        <v>58</v>
      </c>
      <c r="B66" s="44" t="s">
        <v>13</v>
      </c>
      <c r="C66" s="45" t="s">
        <v>6</v>
      </c>
      <c r="D66" s="3" t="s">
        <v>31</v>
      </c>
      <c r="E66" s="2">
        <v>51</v>
      </c>
      <c r="F66" s="54">
        <v>119.64330000000001</v>
      </c>
      <c r="G66" s="3">
        <v>0</v>
      </c>
      <c r="H66" s="3">
        <v>14.414899999999999</v>
      </c>
      <c r="I66" s="49">
        <f t="shared" si="13"/>
        <v>10.421800000000012</v>
      </c>
      <c r="J66" s="47">
        <f t="shared" si="9"/>
        <v>144.48000000000002</v>
      </c>
      <c r="K66" s="57">
        <f>'[1]Revenue Model'!H63/10.764</f>
        <v>119.93682645856559</v>
      </c>
      <c r="L66" s="57">
        <f>'[1]Revenue Model'!I63/10.764</f>
        <v>61.73317354143439</v>
      </c>
      <c r="M66" s="57">
        <f t="shared" si="4"/>
        <v>0</v>
      </c>
      <c r="N66" s="66">
        <v>181.67</v>
      </c>
      <c r="O66" s="56">
        <f t="shared" si="10"/>
        <v>178.54246760091797</v>
      </c>
      <c r="P66" s="60">
        <f t="shared" si="5"/>
        <v>-3.1275323990820141</v>
      </c>
      <c r="Q66" s="63">
        <f t="shared" si="11"/>
        <v>34.957620582538567</v>
      </c>
      <c r="R66" s="60">
        <f t="shared" si="6"/>
        <v>-38.085152981620581</v>
      </c>
      <c r="S66" s="97">
        <f t="shared" si="7"/>
        <v>216.62762058253855</v>
      </c>
      <c r="T66" s="48">
        <v>0</v>
      </c>
      <c r="U66" s="45">
        <v>2</v>
      </c>
      <c r="V66" s="6"/>
      <c r="W66" s="15">
        <v>135.02000000000001</v>
      </c>
      <c r="X66" s="19">
        <f t="shared" si="12"/>
        <v>134.0582</v>
      </c>
      <c r="Y66" s="26"/>
      <c r="Z66" s="27"/>
      <c r="AA66" s="8">
        <v>9.4600000000000009</v>
      </c>
      <c r="AB66" s="28"/>
      <c r="AC66">
        <v>14</v>
      </c>
    </row>
    <row r="67" spans="1:32" ht="15.6" x14ac:dyDescent="0.3">
      <c r="A67" s="45">
        <v>59</v>
      </c>
      <c r="B67" s="44" t="s">
        <v>14</v>
      </c>
      <c r="C67" s="45" t="s">
        <v>6</v>
      </c>
      <c r="D67" s="3" t="s">
        <v>40</v>
      </c>
      <c r="E67" s="2">
        <v>59</v>
      </c>
      <c r="F67" s="54">
        <v>226.1943</v>
      </c>
      <c r="G67" s="3">
        <v>10.813000000000001</v>
      </c>
      <c r="H67" s="3">
        <v>15.154999999999999</v>
      </c>
      <c r="I67" s="49">
        <f t="shared" si="13"/>
        <v>14.452700000000036</v>
      </c>
      <c r="J67" s="47">
        <f t="shared" si="9"/>
        <v>266.61500000000001</v>
      </c>
      <c r="K67" s="57">
        <f>'[1]Revenue Model'!H64/10.764</f>
        <v>156.07580824972129</v>
      </c>
      <c r="L67" s="57">
        <f>'[1]Revenue Model'!I64/10.764</f>
        <v>104.08679175027869</v>
      </c>
      <c r="M67" s="57">
        <f t="shared" si="4"/>
        <v>0</v>
      </c>
      <c r="N67" s="66">
        <v>260.1626</v>
      </c>
      <c r="O67" s="56">
        <f t="shared" si="10"/>
        <v>329.47189922078309</v>
      </c>
      <c r="P67" s="60">
        <f t="shared" si="5"/>
        <v>69.309299220783089</v>
      </c>
      <c r="Q67" s="63">
        <f t="shared" si="11"/>
        <v>64.508762538853262</v>
      </c>
      <c r="R67" s="60">
        <f t="shared" si="6"/>
        <v>4.8005366819298274</v>
      </c>
      <c r="S67" s="97">
        <f t="shared" si="7"/>
        <v>324.67136253885326</v>
      </c>
      <c r="T67" s="48">
        <v>0</v>
      </c>
      <c r="U67" s="45">
        <v>2</v>
      </c>
      <c r="V67" s="6"/>
      <c r="W67" s="43">
        <v>256.85000000000002</v>
      </c>
      <c r="X67" s="19">
        <f t="shared" si="12"/>
        <v>252.16229999999999</v>
      </c>
      <c r="Y67" s="41">
        <f>SUM(J67:J74)</f>
        <v>1886.3679999999999</v>
      </c>
      <c r="Z67" s="31">
        <v>78.12</v>
      </c>
      <c r="AA67" s="31">
        <f>Z67/8</f>
        <v>9.7650000000000006</v>
      </c>
      <c r="AB67" s="32">
        <v>1886.42</v>
      </c>
      <c r="AC67">
        <v>1</v>
      </c>
    </row>
    <row r="68" spans="1:32" ht="15.6" x14ac:dyDescent="0.3">
      <c r="A68" s="45">
        <v>60</v>
      </c>
      <c r="B68" s="44" t="s">
        <v>14</v>
      </c>
      <c r="C68" s="45" t="s">
        <v>6</v>
      </c>
      <c r="D68" s="3" t="s">
        <v>41</v>
      </c>
      <c r="E68" s="2">
        <v>60</v>
      </c>
      <c r="F68" s="54">
        <v>219.90819999999997</v>
      </c>
      <c r="G68" s="3">
        <v>10</v>
      </c>
      <c r="H68" s="3">
        <v>15.154999999999999</v>
      </c>
      <c r="I68" s="49">
        <f t="shared" si="13"/>
        <v>25.996800000000043</v>
      </c>
      <c r="J68" s="47">
        <f t="shared" si="9"/>
        <v>271.06</v>
      </c>
      <c r="K68" s="57">
        <f>'[1]Revenue Model'!H65/10.764</f>
        <v>156.07580824972129</v>
      </c>
      <c r="L68" s="57">
        <f>'[1]Revenue Model'!I65/10.764</f>
        <v>42.075591750278697</v>
      </c>
      <c r="M68" s="57">
        <f t="shared" si="4"/>
        <v>0</v>
      </c>
      <c r="N68" s="66">
        <v>198.1514</v>
      </c>
      <c r="O68" s="56">
        <f t="shared" si="10"/>
        <v>334.96484819978417</v>
      </c>
      <c r="P68" s="60">
        <f t="shared" si="5"/>
        <v>136.81344819978418</v>
      </c>
      <c r="Q68" s="63">
        <f t="shared" si="11"/>
        <v>65.584251350380015</v>
      </c>
      <c r="R68" s="60">
        <f t="shared" si="6"/>
        <v>71.229196849404161</v>
      </c>
      <c r="S68" s="97">
        <f t="shared" si="7"/>
        <v>263.73565135038001</v>
      </c>
      <c r="T68" s="48">
        <v>0</v>
      </c>
      <c r="U68" s="45">
        <v>1</v>
      </c>
      <c r="V68" s="6"/>
      <c r="W68" s="43">
        <v>261.3</v>
      </c>
      <c r="X68" s="19">
        <f t="shared" si="12"/>
        <v>245.06319999999997</v>
      </c>
      <c r="Y68" s="36"/>
      <c r="Z68" s="37"/>
      <c r="AA68" s="37">
        <v>9.76</v>
      </c>
      <c r="AB68" s="38"/>
      <c r="AC68">
        <v>2</v>
      </c>
      <c r="AF68">
        <v>60</v>
      </c>
    </row>
    <row r="69" spans="1:32" ht="15.6" x14ac:dyDescent="0.3">
      <c r="A69" s="45">
        <v>61</v>
      </c>
      <c r="B69" s="44" t="s">
        <v>14</v>
      </c>
      <c r="C69" s="45" t="s">
        <v>6</v>
      </c>
      <c r="D69" s="3" t="s">
        <v>41</v>
      </c>
      <c r="E69" s="2">
        <v>61</v>
      </c>
      <c r="F69" s="54">
        <v>219.90819999999997</v>
      </c>
      <c r="G69" s="3">
        <v>10</v>
      </c>
      <c r="H69" s="3">
        <v>15.154999999999999</v>
      </c>
      <c r="I69" s="49">
        <f t="shared" si="13"/>
        <v>25.726800000000004</v>
      </c>
      <c r="J69" s="47">
        <f t="shared" si="9"/>
        <v>270.78999999999996</v>
      </c>
      <c r="K69" s="57">
        <f>'[1]Revenue Model'!H66/10.764</f>
        <v>156.07580824972129</v>
      </c>
      <c r="L69" s="57">
        <f>'[1]Revenue Model'!I66/10.764</f>
        <v>46.151991750278704</v>
      </c>
      <c r="M69" s="57">
        <f t="shared" si="4"/>
        <v>0</v>
      </c>
      <c r="N69" s="66">
        <v>202.2278</v>
      </c>
      <c r="O69" s="56">
        <f t="shared" si="10"/>
        <v>334.63119325617777</v>
      </c>
      <c r="P69" s="60">
        <f t="shared" si="5"/>
        <v>132.40339325617776</v>
      </c>
      <c r="Q69" s="63">
        <f t="shared" si="11"/>
        <v>65.51892357105217</v>
      </c>
      <c r="R69" s="60">
        <f t="shared" si="6"/>
        <v>66.884469685125623</v>
      </c>
      <c r="S69" s="97">
        <f t="shared" si="7"/>
        <v>267.74672357105214</v>
      </c>
      <c r="T69" s="48">
        <v>0</v>
      </c>
      <c r="U69" s="45">
        <v>1</v>
      </c>
      <c r="V69" s="6"/>
      <c r="W69" s="43">
        <v>261.02999999999997</v>
      </c>
      <c r="X69" s="19">
        <f t="shared" si="12"/>
        <v>245.06319999999997</v>
      </c>
      <c r="Y69" s="36"/>
      <c r="Z69" s="37"/>
      <c r="AA69" s="37">
        <v>9.76</v>
      </c>
      <c r="AB69" s="38"/>
      <c r="AC69">
        <v>3</v>
      </c>
      <c r="AF69">
        <v>61</v>
      </c>
    </row>
    <row r="70" spans="1:32" ht="15.6" x14ac:dyDescent="0.3">
      <c r="A70" s="45">
        <v>62</v>
      </c>
      <c r="B70" s="44" t="s">
        <v>14</v>
      </c>
      <c r="C70" s="45" t="s">
        <v>6</v>
      </c>
      <c r="D70" s="3" t="s">
        <v>41</v>
      </c>
      <c r="E70" s="2">
        <v>62</v>
      </c>
      <c r="F70" s="54">
        <v>219.90819999999997</v>
      </c>
      <c r="G70" s="3">
        <v>10</v>
      </c>
      <c r="H70" s="3">
        <v>15.154999999999999</v>
      </c>
      <c r="I70" s="49">
        <f t="shared" si="13"/>
        <v>25.726800000000004</v>
      </c>
      <c r="J70" s="47">
        <f t="shared" si="9"/>
        <v>270.78999999999996</v>
      </c>
      <c r="K70" s="57">
        <f>'[1]Revenue Model'!H67/10.764</f>
        <v>156.07580824972129</v>
      </c>
      <c r="L70" s="57">
        <f>'[1]Revenue Model'!I67/10.764</f>
        <v>50.131391750278702</v>
      </c>
      <c r="M70" s="57">
        <f t="shared" si="4"/>
        <v>0</v>
      </c>
      <c r="N70" s="66">
        <v>206.2072</v>
      </c>
      <c r="O70" s="56">
        <f t="shared" si="10"/>
        <v>334.63119325617777</v>
      </c>
      <c r="P70" s="60">
        <f t="shared" si="5"/>
        <v>128.42399325617777</v>
      </c>
      <c r="Q70" s="63">
        <f t="shared" si="11"/>
        <v>65.51892357105217</v>
      </c>
      <c r="R70" s="60">
        <f t="shared" si="6"/>
        <v>62.905069685125568</v>
      </c>
      <c r="S70" s="97">
        <f t="shared" si="7"/>
        <v>271.7261235710522</v>
      </c>
      <c r="T70" s="48">
        <v>0</v>
      </c>
      <c r="U70" s="45">
        <v>1</v>
      </c>
      <c r="V70" s="6"/>
      <c r="W70" s="43">
        <v>261.02999999999997</v>
      </c>
      <c r="X70" s="19">
        <f t="shared" si="12"/>
        <v>245.06319999999997</v>
      </c>
      <c r="Y70" s="36"/>
      <c r="Z70" s="37"/>
      <c r="AA70" s="37">
        <v>9.76</v>
      </c>
      <c r="AB70" s="38"/>
      <c r="AC70">
        <v>4</v>
      </c>
      <c r="AF70">
        <v>62</v>
      </c>
    </row>
    <row r="71" spans="1:32" ht="15.6" x14ac:dyDescent="0.3">
      <c r="A71" s="45">
        <v>63</v>
      </c>
      <c r="B71" s="44" t="s">
        <v>14</v>
      </c>
      <c r="C71" s="45" t="s">
        <v>6</v>
      </c>
      <c r="D71" s="3" t="s">
        <v>42</v>
      </c>
      <c r="E71" s="2">
        <v>63</v>
      </c>
      <c r="F71" s="54">
        <v>220.60649999999998</v>
      </c>
      <c r="G71" s="3">
        <v>10</v>
      </c>
      <c r="H71" s="3">
        <v>15.154999999999999</v>
      </c>
      <c r="I71" s="49">
        <f t="shared" si="13"/>
        <v>31.688500000000012</v>
      </c>
      <c r="J71" s="47">
        <f t="shared" si="9"/>
        <v>277.45</v>
      </c>
      <c r="K71" s="57">
        <f>'[1]Revenue Model'!H68/10.764</f>
        <v>156.07580824972129</v>
      </c>
      <c r="L71" s="57">
        <f>'[1]Revenue Model'!I68/10.764</f>
        <v>59.934191750278671</v>
      </c>
      <c r="M71" s="57">
        <f t="shared" si="4"/>
        <v>0</v>
      </c>
      <c r="N71" s="66">
        <v>216.00999999999996</v>
      </c>
      <c r="O71" s="56">
        <f t="shared" si="10"/>
        <v>342.86134853180153</v>
      </c>
      <c r="P71" s="60">
        <f t="shared" si="5"/>
        <v>126.85134853180156</v>
      </c>
      <c r="Q71" s="63">
        <f t="shared" si="11"/>
        <v>67.130342127805406</v>
      </c>
      <c r="R71" s="60">
        <f t="shared" si="6"/>
        <v>59.721006403996171</v>
      </c>
      <c r="S71" s="97">
        <f t="shared" si="7"/>
        <v>283.14034212780535</v>
      </c>
      <c r="T71" s="48">
        <v>0</v>
      </c>
      <c r="U71" s="45">
        <v>2</v>
      </c>
      <c r="V71" s="6"/>
      <c r="W71" s="43">
        <v>267.69</v>
      </c>
      <c r="X71" s="19">
        <f t="shared" si="12"/>
        <v>245.76149999999998</v>
      </c>
      <c r="Y71" s="36"/>
      <c r="Z71" s="37"/>
      <c r="AA71" s="37">
        <v>9.76</v>
      </c>
      <c r="AB71" s="38"/>
      <c r="AC71">
        <v>5</v>
      </c>
    </row>
    <row r="72" spans="1:32" ht="15.6" x14ac:dyDescent="0.3">
      <c r="A72" s="45">
        <v>64</v>
      </c>
      <c r="B72" s="44" t="s">
        <v>14</v>
      </c>
      <c r="C72" s="45" t="s">
        <v>6</v>
      </c>
      <c r="D72" s="3" t="s">
        <v>43</v>
      </c>
      <c r="E72" s="2">
        <v>64</v>
      </c>
      <c r="F72" s="54">
        <v>137.46460000000002</v>
      </c>
      <c r="G72" s="3">
        <v>5.9424999999999999</v>
      </c>
      <c r="H72" s="3">
        <v>7.1899000000000006</v>
      </c>
      <c r="I72" s="49">
        <f t="shared" si="13"/>
        <v>27.622999999999998</v>
      </c>
      <c r="J72" s="47">
        <f t="shared" si="9"/>
        <v>178.22</v>
      </c>
      <c r="K72" s="57">
        <f>'[1]Revenue Model'!H69/10.764</f>
        <v>138.61018208844297</v>
      </c>
      <c r="L72" s="57">
        <f>'[1]Revenue Model'!I69/10.764</f>
        <v>38.419817911557033</v>
      </c>
      <c r="M72" s="57">
        <f t="shared" si="4"/>
        <v>0</v>
      </c>
      <c r="N72" s="66">
        <v>177.03</v>
      </c>
      <c r="O72" s="56">
        <f t="shared" si="10"/>
        <v>220.23697796120985</v>
      </c>
      <c r="P72" s="60">
        <f t="shared" si="5"/>
        <v>43.206977961209844</v>
      </c>
      <c r="Q72" s="63">
        <f t="shared" si="11"/>
        <v>43.121173451135263</v>
      </c>
      <c r="R72" s="60">
        <f t="shared" si="6"/>
        <v>8.5804510074581231E-2</v>
      </c>
      <c r="S72" s="97">
        <f t="shared" si="7"/>
        <v>220.15117345113526</v>
      </c>
      <c r="T72" s="48">
        <v>0</v>
      </c>
      <c r="U72" s="45">
        <v>1</v>
      </c>
      <c r="V72" s="6"/>
      <c r="W72" s="43">
        <v>168.46</v>
      </c>
      <c r="X72" s="19">
        <f t="shared" si="12"/>
        <v>150.59700000000001</v>
      </c>
      <c r="Y72" s="36"/>
      <c r="Z72" s="37"/>
      <c r="AA72" s="37">
        <v>9.76</v>
      </c>
      <c r="AB72" s="38"/>
      <c r="AC72">
        <v>6</v>
      </c>
    </row>
    <row r="73" spans="1:32" ht="15.6" x14ac:dyDescent="0.3">
      <c r="A73" s="45">
        <v>65</v>
      </c>
      <c r="B73" s="44" t="s">
        <v>14</v>
      </c>
      <c r="C73" s="45" t="s">
        <v>6</v>
      </c>
      <c r="D73" s="3" t="s">
        <v>44</v>
      </c>
      <c r="E73" s="2">
        <v>65</v>
      </c>
      <c r="F73" s="54">
        <v>135.61349999999999</v>
      </c>
      <c r="G73" s="3">
        <v>5.9424999999999999</v>
      </c>
      <c r="H73" s="3">
        <v>7.1899000000000006</v>
      </c>
      <c r="I73" s="49">
        <f t="shared" si="13"/>
        <v>24.197100000000013</v>
      </c>
      <c r="J73" s="47">
        <f t="shared" ref="J73:J100" si="14">F73+G73+H73+I73</f>
        <v>172.94299999999998</v>
      </c>
      <c r="K73" s="57">
        <f>'[1]Revenue Model'!H70/10.764</f>
        <v>138.61018208844297</v>
      </c>
      <c r="L73" s="57">
        <f>'[1]Revenue Model'!I70/10.764</f>
        <v>16.029817911557018</v>
      </c>
      <c r="M73" s="57">
        <f t="shared" si="4"/>
        <v>0</v>
      </c>
      <c r="N73" s="66">
        <v>154.63999999999999</v>
      </c>
      <c r="O73" s="56">
        <f t="shared" ref="O73:O100" si="15">$O$101/$J$101*J73</f>
        <v>213.71587745228095</v>
      </c>
      <c r="P73" s="60">
        <f t="shared" si="5"/>
        <v>59.075877452280963</v>
      </c>
      <c r="Q73" s="63">
        <f t="shared" ref="Q73:Q100" si="16">$Q$101/$J$101*J73</f>
        <v>41.844378297383493</v>
      </c>
      <c r="R73" s="60">
        <f t="shared" si="6"/>
        <v>17.231499154897477</v>
      </c>
      <c r="S73" s="97">
        <f t="shared" si="7"/>
        <v>196.48437829738347</v>
      </c>
      <c r="T73" s="48">
        <v>0</v>
      </c>
      <c r="U73" s="45">
        <v>1</v>
      </c>
      <c r="V73" s="6"/>
      <c r="W73" s="43">
        <v>163.18299999999999</v>
      </c>
      <c r="X73" s="19">
        <f t="shared" ref="X73:X100" si="17">F73+G73+H73</f>
        <v>148.74589999999998</v>
      </c>
      <c r="Y73" s="36"/>
      <c r="Z73" s="37"/>
      <c r="AA73" s="37">
        <v>9.76</v>
      </c>
      <c r="AB73" s="38"/>
      <c r="AC73">
        <v>7</v>
      </c>
    </row>
    <row r="74" spans="1:32" ht="16.2" thickBot="1" x14ac:dyDescent="0.35">
      <c r="A74" s="45">
        <v>66</v>
      </c>
      <c r="B74" s="44" t="s">
        <v>14</v>
      </c>
      <c r="C74" s="45" t="s">
        <v>6</v>
      </c>
      <c r="D74" s="3" t="s">
        <v>45</v>
      </c>
      <c r="E74" s="2">
        <v>66</v>
      </c>
      <c r="F74" s="54">
        <v>136.08879999999999</v>
      </c>
      <c r="G74" s="3">
        <v>5.9424999999999999</v>
      </c>
      <c r="H74" s="3">
        <v>7.1899000000000006</v>
      </c>
      <c r="I74" s="49">
        <f t="shared" si="13"/>
        <v>29.278800000000025</v>
      </c>
      <c r="J74" s="47">
        <f t="shared" si="14"/>
        <v>178.5</v>
      </c>
      <c r="K74" s="57">
        <f>'[1]Revenue Model'!H71/10.764</f>
        <v>138.61018208844297</v>
      </c>
      <c r="L74" s="57">
        <f>'[1]Revenue Model'!I71/10.764</f>
        <v>78.059817911557019</v>
      </c>
      <c r="M74" s="57">
        <f t="shared" ref="M74:M100" si="18">N74-(K74+L74)</f>
        <v>0</v>
      </c>
      <c r="N74" s="66">
        <v>216.67</v>
      </c>
      <c r="O74" s="56">
        <f t="shared" si="15"/>
        <v>220.58299049532013</v>
      </c>
      <c r="P74" s="60">
        <f t="shared" ref="P74:P100" si="19">O74-N74</f>
        <v>3.9129904953201446</v>
      </c>
      <c r="Q74" s="63">
        <f t="shared" si="16"/>
        <v>43.18892077784561</v>
      </c>
      <c r="R74" s="60">
        <f t="shared" ref="R74:R100" si="20">O74-(N74+Q74)</f>
        <v>-39.275930282525451</v>
      </c>
      <c r="S74" s="97">
        <f t="shared" ref="S74:S100" si="21">N74+Q74</f>
        <v>259.85892077784558</v>
      </c>
      <c r="T74" s="48">
        <v>0</v>
      </c>
      <c r="U74" s="45">
        <v>4</v>
      </c>
      <c r="V74" s="6"/>
      <c r="W74" s="43">
        <v>168.74</v>
      </c>
      <c r="X74" s="19">
        <f t="shared" si="17"/>
        <v>149.22119999999998</v>
      </c>
      <c r="Y74" s="33"/>
      <c r="Z74" s="34"/>
      <c r="AA74" s="37">
        <v>9.76</v>
      </c>
      <c r="AB74" s="35"/>
      <c r="AC74">
        <v>8</v>
      </c>
      <c r="AF74" s="104"/>
    </row>
    <row r="75" spans="1:32" ht="15.6" x14ac:dyDescent="0.3">
      <c r="A75" s="45">
        <v>67</v>
      </c>
      <c r="B75" s="44" t="s">
        <v>15</v>
      </c>
      <c r="C75" s="45" t="s">
        <v>6</v>
      </c>
      <c r="D75" s="3" t="s">
        <v>46</v>
      </c>
      <c r="E75" s="2">
        <v>67</v>
      </c>
      <c r="F75" s="54">
        <v>160.19799999999998</v>
      </c>
      <c r="G75" s="3">
        <v>5.3650000000000002</v>
      </c>
      <c r="H75" s="3">
        <v>3.04</v>
      </c>
      <c r="I75" s="49">
        <f t="shared" ref="I75:I100" si="22">W75-X75+AA75</f>
        <v>23.327000000000019</v>
      </c>
      <c r="J75" s="47">
        <f t="shared" si="14"/>
        <v>191.93</v>
      </c>
      <c r="K75" s="57">
        <f>'[1]Revenue Model'!H72/10.764</f>
        <v>156.07580824972129</v>
      </c>
      <c r="L75" s="57">
        <f>'[1]Revenue Model'!I72/10.764</f>
        <v>53.534191750278715</v>
      </c>
      <c r="M75" s="57">
        <f t="shared" si="18"/>
        <v>0</v>
      </c>
      <c r="N75" s="66">
        <v>209.61</v>
      </c>
      <c r="O75" s="56">
        <f t="shared" si="15"/>
        <v>237.17923454211092</v>
      </c>
      <c r="P75" s="60">
        <f t="shared" si="19"/>
        <v>27.569234542110905</v>
      </c>
      <c r="Q75" s="63">
        <f t="shared" si="16"/>
        <v>46.438372912559714</v>
      </c>
      <c r="R75" s="60">
        <f t="shared" si="20"/>
        <v>-18.869138370448809</v>
      </c>
      <c r="S75" s="97">
        <f t="shared" si="21"/>
        <v>256.04837291255973</v>
      </c>
      <c r="T75" s="48">
        <v>0</v>
      </c>
      <c r="U75" s="45">
        <v>1</v>
      </c>
      <c r="V75" s="6"/>
      <c r="W75" s="15">
        <v>182.47</v>
      </c>
      <c r="X75" s="19">
        <f t="shared" si="17"/>
        <v>168.60299999999998</v>
      </c>
      <c r="Y75" s="22">
        <f>SUM(J75:J82)</f>
        <v>1517.71</v>
      </c>
      <c r="Z75" s="24">
        <v>75.680000000000007</v>
      </c>
      <c r="AA75" s="24">
        <f>Z75/8</f>
        <v>9.4600000000000009</v>
      </c>
      <c r="AB75" s="25">
        <v>1517.71</v>
      </c>
      <c r="AC75">
        <v>1</v>
      </c>
    </row>
    <row r="76" spans="1:32" ht="15.6" x14ac:dyDescent="0.3">
      <c r="A76" s="45">
        <v>68</v>
      </c>
      <c r="B76" s="44" t="s">
        <v>15</v>
      </c>
      <c r="C76" s="45" t="s">
        <v>6</v>
      </c>
      <c r="D76" s="3" t="s">
        <v>47</v>
      </c>
      <c r="E76" s="2">
        <v>68</v>
      </c>
      <c r="F76" s="54">
        <v>161.74799999999999</v>
      </c>
      <c r="G76" s="3">
        <v>5.3650000000000002</v>
      </c>
      <c r="H76" s="3">
        <v>3.04</v>
      </c>
      <c r="I76" s="49">
        <f t="shared" si="22"/>
        <v>25.307000000000009</v>
      </c>
      <c r="J76" s="47">
        <f t="shared" si="14"/>
        <v>195.46</v>
      </c>
      <c r="K76" s="57">
        <f>'[1]Revenue Model'!H73/10.764</f>
        <v>156.07580824972129</v>
      </c>
      <c r="L76" s="57">
        <f>'[1]Revenue Model'!I73/10.764</f>
        <v>29.120991750278701</v>
      </c>
      <c r="M76" s="57">
        <f t="shared" si="18"/>
        <v>0</v>
      </c>
      <c r="N76" s="66">
        <v>185.1968</v>
      </c>
      <c r="O76" s="56">
        <f t="shared" si="15"/>
        <v>241.54146399000155</v>
      </c>
      <c r="P76" s="60">
        <f t="shared" si="19"/>
        <v>56.34466399000155</v>
      </c>
      <c r="Q76" s="63">
        <f t="shared" si="16"/>
        <v>47.292473138586573</v>
      </c>
      <c r="R76" s="60">
        <f t="shared" si="20"/>
        <v>9.0521908514149914</v>
      </c>
      <c r="S76" s="97">
        <f t="shared" si="21"/>
        <v>232.48927313858655</v>
      </c>
      <c r="T76" s="48">
        <v>0</v>
      </c>
      <c r="U76" s="45">
        <v>1</v>
      </c>
      <c r="V76" s="6"/>
      <c r="W76" s="15">
        <v>186</v>
      </c>
      <c r="X76" s="19">
        <f t="shared" si="17"/>
        <v>170.15299999999999</v>
      </c>
      <c r="Y76" s="29"/>
      <c r="Z76" s="8"/>
      <c r="AA76" s="8">
        <v>9.4600000000000009</v>
      </c>
      <c r="AB76" s="30"/>
      <c r="AC76">
        <v>2</v>
      </c>
    </row>
    <row r="77" spans="1:32" ht="15.6" x14ac:dyDescent="0.3">
      <c r="A77" s="45">
        <v>69</v>
      </c>
      <c r="B77" s="44" t="s">
        <v>15</v>
      </c>
      <c r="C77" s="45" t="s">
        <v>6</v>
      </c>
      <c r="D77" s="3" t="s">
        <v>47</v>
      </c>
      <c r="E77" s="2">
        <v>69</v>
      </c>
      <c r="F77" s="54">
        <v>161.74799999999999</v>
      </c>
      <c r="G77" s="3">
        <v>5.3650000000000002</v>
      </c>
      <c r="H77" s="3">
        <v>3.04</v>
      </c>
      <c r="I77" s="49">
        <f t="shared" si="22"/>
        <v>25.307000000000009</v>
      </c>
      <c r="J77" s="47">
        <f t="shared" si="14"/>
        <v>195.46</v>
      </c>
      <c r="K77" s="57">
        <f>'[1]Revenue Model'!H74/10.764</f>
        <v>156.07580824972129</v>
      </c>
      <c r="L77" s="57">
        <f>'[1]Revenue Model'!I74/10.764</f>
        <v>38.751091750278711</v>
      </c>
      <c r="M77" s="57">
        <f t="shared" si="18"/>
        <v>0</v>
      </c>
      <c r="N77" s="66">
        <v>194.82689999999997</v>
      </c>
      <c r="O77" s="56">
        <f t="shared" si="15"/>
        <v>241.54146399000155</v>
      </c>
      <c r="P77" s="60">
        <f t="shared" si="19"/>
        <v>46.714563990001579</v>
      </c>
      <c r="Q77" s="63">
        <f t="shared" si="16"/>
        <v>47.292473138586573</v>
      </c>
      <c r="R77" s="60">
        <f t="shared" si="20"/>
        <v>-0.57790914858497899</v>
      </c>
      <c r="S77" s="97">
        <f t="shared" si="21"/>
        <v>242.11937313858652</v>
      </c>
      <c r="T77" s="48">
        <v>0</v>
      </c>
      <c r="U77" s="45">
        <v>1</v>
      </c>
      <c r="V77" s="6"/>
      <c r="W77" s="15">
        <v>186</v>
      </c>
      <c r="X77" s="19">
        <f t="shared" si="17"/>
        <v>170.15299999999999</v>
      </c>
      <c r="Y77" s="29"/>
      <c r="Z77" s="8"/>
      <c r="AA77" s="8">
        <v>9.4600000000000009</v>
      </c>
      <c r="AB77" s="30"/>
      <c r="AC77">
        <v>3</v>
      </c>
    </row>
    <row r="78" spans="1:32" ht="15.6" x14ac:dyDescent="0.3">
      <c r="A78" s="45">
        <v>70</v>
      </c>
      <c r="B78" s="44" t="s">
        <v>15</v>
      </c>
      <c r="C78" s="45" t="s">
        <v>6</v>
      </c>
      <c r="D78" s="3" t="s">
        <v>47</v>
      </c>
      <c r="E78" s="2">
        <v>70</v>
      </c>
      <c r="F78" s="54">
        <v>161.74799999999999</v>
      </c>
      <c r="G78" s="3">
        <v>5.3650000000000002</v>
      </c>
      <c r="H78" s="3">
        <v>3.04</v>
      </c>
      <c r="I78" s="49">
        <f t="shared" si="22"/>
        <v>25.307000000000009</v>
      </c>
      <c r="J78" s="47">
        <f t="shared" si="14"/>
        <v>195.46</v>
      </c>
      <c r="K78" s="57">
        <f>'[1]Revenue Model'!H75/10.764</f>
        <v>156.07580824972129</v>
      </c>
      <c r="L78" s="57">
        <f>'[1]Revenue Model'!I75/10.764</f>
        <v>41.948691750278677</v>
      </c>
      <c r="M78" s="57">
        <f t="shared" si="18"/>
        <v>0</v>
      </c>
      <c r="N78" s="66">
        <v>198.02449999999993</v>
      </c>
      <c r="O78" s="56">
        <f t="shared" si="15"/>
        <v>241.54146399000155</v>
      </c>
      <c r="P78" s="60">
        <f t="shared" si="19"/>
        <v>43.516963990001614</v>
      </c>
      <c r="Q78" s="63">
        <f t="shared" si="16"/>
        <v>47.292473138586573</v>
      </c>
      <c r="R78" s="60">
        <f t="shared" si="20"/>
        <v>-3.7755091485849448</v>
      </c>
      <c r="S78" s="97">
        <f t="shared" si="21"/>
        <v>245.31697313858649</v>
      </c>
      <c r="T78" s="48">
        <v>0</v>
      </c>
      <c r="U78" s="45">
        <v>1</v>
      </c>
      <c r="V78" s="6"/>
      <c r="W78" s="15">
        <v>186</v>
      </c>
      <c r="X78" s="19">
        <f t="shared" si="17"/>
        <v>170.15299999999999</v>
      </c>
      <c r="Y78" s="29"/>
      <c r="Z78" s="8"/>
      <c r="AA78" s="8">
        <v>9.4600000000000009</v>
      </c>
      <c r="AB78" s="30"/>
      <c r="AC78">
        <v>4</v>
      </c>
    </row>
    <row r="79" spans="1:32" ht="15.6" x14ac:dyDescent="0.3">
      <c r="A79" s="45">
        <v>71</v>
      </c>
      <c r="B79" s="44" t="s">
        <v>15</v>
      </c>
      <c r="C79" s="45" t="s">
        <v>6</v>
      </c>
      <c r="D79" s="3" t="s">
        <v>47</v>
      </c>
      <c r="E79" s="2">
        <v>71</v>
      </c>
      <c r="F79" s="54">
        <v>161.74799999999999</v>
      </c>
      <c r="G79" s="3">
        <v>5.3650000000000002</v>
      </c>
      <c r="H79" s="3">
        <v>3.04</v>
      </c>
      <c r="I79" s="49">
        <f t="shared" si="22"/>
        <v>5.4570000000000149</v>
      </c>
      <c r="J79" s="47">
        <f t="shared" si="14"/>
        <v>175.61</v>
      </c>
      <c r="K79" s="57">
        <f>'[1]Revenue Model'!H76/10.764</f>
        <v>156.07580824972129</v>
      </c>
      <c r="L79" s="57">
        <f>'[1]Revenue Model'!I76/10.764</f>
        <v>45.19759175027869</v>
      </c>
      <c r="M79" s="57">
        <f t="shared" si="18"/>
        <v>0</v>
      </c>
      <c r="N79" s="66">
        <v>201.27339999999995</v>
      </c>
      <c r="O79" s="56">
        <f t="shared" si="15"/>
        <v>217.01164683968165</v>
      </c>
      <c r="P79" s="60">
        <f t="shared" si="19"/>
        <v>15.738246839681693</v>
      </c>
      <c r="Q79" s="63">
        <f t="shared" si="16"/>
        <v>42.489671584299543</v>
      </c>
      <c r="R79" s="60">
        <f t="shared" si="20"/>
        <v>-26.75142474461785</v>
      </c>
      <c r="S79" s="97">
        <f t="shared" si="21"/>
        <v>243.7630715842995</v>
      </c>
      <c r="T79" s="48">
        <v>0</v>
      </c>
      <c r="U79" s="45">
        <v>1</v>
      </c>
      <c r="V79" s="6"/>
      <c r="W79" s="15">
        <v>166.15</v>
      </c>
      <c r="X79" s="19">
        <f t="shared" si="17"/>
        <v>170.15299999999999</v>
      </c>
      <c r="Y79" s="29"/>
      <c r="Z79" s="8"/>
      <c r="AA79" s="8">
        <v>9.4600000000000009</v>
      </c>
      <c r="AB79" s="30"/>
      <c r="AC79">
        <v>5</v>
      </c>
    </row>
    <row r="80" spans="1:32" ht="15.6" x14ac:dyDescent="0.3">
      <c r="A80" s="45">
        <v>72</v>
      </c>
      <c r="B80" s="44" t="s">
        <v>15</v>
      </c>
      <c r="C80" s="45" t="s">
        <v>6</v>
      </c>
      <c r="D80" s="3" t="s">
        <v>47</v>
      </c>
      <c r="E80" s="2">
        <v>72</v>
      </c>
      <c r="F80" s="54">
        <v>161.74799999999999</v>
      </c>
      <c r="G80" s="3">
        <v>5.3650000000000002</v>
      </c>
      <c r="H80" s="3">
        <v>3.04</v>
      </c>
      <c r="I80" s="49">
        <f t="shared" si="22"/>
        <v>25.307000000000009</v>
      </c>
      <c r="J80" s="47">
        <f t="shared" si="14"/>
        <v>195.46</v>
      </c>
      <c r="K80" s="57">
        <f>'[1]Revenue Model'!H77/10.764</f>
        <v>156.07580824972129</v>
      </c>
      <c r="L80" s="57">
        <f>'[1]Revenue Model'!I77/10.764</f>
        <v>48.41789175027867</v>
      </c>
      <c r="M80" s="57">
        <f t="shared" si="18"/>
        <v>0</v>
      </c>
      <c r="N80" s="66">
        <v>204.49369999999993</v>
      </c>
      <c r="O80" s="56">
        <f t="shared" si="15"/>
        <v>241.54146399000155</v>
      </c>
      <c r="P80" s="60">
        <f t="shared" si="19"/>
        <v>37.047763990001613</v>
      </c>
      <c r="Q80" s="63">
        <f t="shared" si="16"/>
        <v>47.292473138586573</v>
      </c>
      <c r="R80" s="60">
        <f t="shared" si="20"/>
        <v>-10.244709148584946</v>
      </c>
      <c r="S80" s="97">
        <f t="shared" si="21"/>
        <v>251.78617313858649</v>
      </c>
      <c r="T80" s="48">
        <v>0</v>
      </c>
      <c r="U80" s="45">
        <v>1</v>
      </c>
      <c r="V80" s="6"/>
      <c r="W80" s="15">
        <v>186</v>
      </c>
      <c r="X80" s="19">
        <f t="shared" si="17"/>
        <v>170.15299999999999</v>
      </c>
      <c r="Y80" s="29"/>
      <c r="Z80" s="8"/>
      <c r="AA80" s="8">
        <v>9.4600000000000009</v>
      </c>
      <c r="AB80" s="30"/>
      <c r="AC80">
        <v>6</v>
      </c>
    </row>
    <row r="81" spans="1:31" ht="15.6" x14ac:dyDescent="0.3">
      <c r="A81" s="45">
        <v>73</v>
      </c>
      <c r="B81" s="44" t="s">
        <v>15</v>
      </c>
      <c r="C81" s="45" t="s">
        <v>6</v>
      </c>
      <c r="D81" s="3" t="s">
        <v>47</v>
      </c>
      <c r="E81" s="2">
        <v>73</v>
      </c>
      <c r="F81" s="54">
        <v>161.74799999999999</v>
      </c>
      <c r="G81" s="3">
        <v>5.3650000000000002</v>
      </c>
      <c r="H81" s="3">
        <v>3.04</v>
      </c>
      <c r="I81" s="49">
        <f t="shared" si="22"/>
        <v>25.307000000000009</v>
      </c>
      <c r="J81" s="47">
        <f t="shared" si="14"/>
        <v>195.46</v>
      </c>
      <c r="K81" s="57">
        <f>'[1]Revenue Model'!H78/10.764</f>
        <v>156.07580824972129</v>
      </c>
      <c r="L81" s="57">
        <f>'[1]Revenue Model'!I78/10.764</f>
        <v>140.89419175027874</v>
      </c>
      <c r="M81" s="57">
        <f t="shared" si="18"/>
        <v>0</v>
      </c>
      <c r="N81" s="66">
        <v>296.97000000000003</v>
      </c>
      <c r="O81" s="56">
        <f t="shared" si="15"/>
        <v>241.54146399000155</v>
      </c>
      <c r="P81" s="60">
        <f t="shared" si="19"/>
        <v>-55.428536009998481</v>
      </c>
      <c r="Q81" s="63">
        <f t="shared" si="16"/>
        <v>47.292473138586573</v>
      </c>
      <c r="R81" s="60">
        <f t="shared" si="20"/>
        <v>-102.72100914858504</v>
      </c>
      <c r="S81" s="97">
        <f t="shared" si="21"/>
        <v>344.26247313858659</v>
      </c>
      <c r="T81" s="48">
        <v>0</v>
      </c>
      <c r="U81" s="45">
        <v>1</v>
      </c>
      <c r="V81" s="6"/>
      <c r="W81" s="15">
        <v>186</v>
      </c>
      <c r="X81" s="19">
        <f t="shared" si="17"/>
        <v>170.15299999999999</v>
      </c>
      <c r="Y81" s="29"/>
      <c r="Z81" s="8"/>
      <c r="AA81" s="8">
        <v>9.4600000000000009</v>
      </c>
      <c r="AB81" s="30"/>
      <c r="AC81">
        <v>7</v>
      </c>
    </row>
    <row r="82" spans="1:31" ht="16.2" thickBot="1" x14ac:dyDescent="0.35">
      <c r="A82" s="45">
        <v>74</v>
      </c>
      <c r="B82" s="44" t="s">
        <v>15</v>
      </c>
      <c r="C82" s="45" t="s">
        <v>6</v>
      </c>
      <c r="D82" s="3" t="s">
        <v>48</v>
      </c>
      <c r="E82" s="2">
        <v>74</v>
      </c>
      <c r="F82" s="54">
        <v>126.39149999999999</v>
      </c>
      <c r="G82" s="3">
        <v>4.8605</v>
      </c>
      <c r="H82" s="3">
        <v>2.7164999999999999</v>
      </c>
      <c r="I82" s="49">
        <f t="shared" si="22"/>
        <v>38.90150000000002</v>
      </c>
      <c r="J82" s="47">
        <f t="shared" si="14"/>
        <v>172.87</v>
      </c>
      <c r="K82" s="57">
        <f>'[1]Revenue Model'!H79/10.764</f>
        <v>113.71237458193981</v>
      </c>
      <c r="L82" s="57">
        <f>'[1]Revenue Model'!I79/10.764</f>
        <v>28.997625418060196</v>
      </c>
      <c r="M82" s="57">
        <f t="shared" si="18"/>
        <v>0</v>
      </c>
      <c r="N82" s="66">
        <v>142.71</v>
      </c>
      <c r="O82" s="56">
        <f t="shared" si="15"/>
        <v>213.62566704160221</v>
      </c>
      <c r="P82" s="60">
        <f t="shared" si="19"/>
        <v>70.915667041602205</v>
      </c>
      <c r="Q82" s="63">
        <f t="shared" si="16"/>
        <v>41.826715601491152</v>
      </c>
      <c r="R82" s="60">
        <f t="shared" si="20"/>
        <v>29.08895144011106</v>
      </c>
      <c r="S82" s="97">
        <f t="shared" si="21"/>
        <v>184.53671560149115</v>
      </c>
      <c r="T82" s="48">
        <v>0</v>
      </c>
      <c r="U82" s="45">
        <v>1</v>
      </c>
      <c r="V82" s="6"/>
      <c r="W82" s="15">
        <v>163.41</v>
      </c>
      <c r="X82" s="19">
        <f t="shared" si="17"/>
        <v>133.96849999999998</v>
      </c>
      <c r="Y82" s="26"/>
      <c r="Z82" s="27"/>
      <c r="AA82" s="8">
        <v>9.4600000000000009</v>
      </c>
      <c r="AB82" s="28"/>
      <c r="AC82">
        <v>8</v>
      </c>
    </row>
    <row r="83" spans="1:31" ht="15.6" x14ac:dyDescent="0.3">
      <c r="A83" s="45">
        <v>75</v>
      </c>
      <c r="B83" s="44" t="s">
        <v>16</v>
      </c>
      <c r="C83" s="45" t="s">
        <v>6</v>
      </c>
      <c r="D83" s="3" t="s">
        <v>25</v>
      </c>
      <c r="E83" s="2">
        <v>84</v>
      </c>
      <c r="F83" s="54">
        <v>117.8963</v>
      </c>
      <c r="G83" s="3">
        <v>0</v>
      </c>
      <c r="H83" s="3">
        <v>14.4148</v>
      </c>
      <c r="I83" s="49">
        <f t="shared" si="22"/>
        <v>8.826899999999986</v>
      </c>
      <c r="J83" s="47">
        <f t="shared" si="14"/>
        <v>141.13800000000001</v>
      </c>
      <c r="K83" s="57">
        <f>'[1]Revenue Model'!H80/10.764</f>
        <v>113.71237458193981</v>
      </c>
      <c r="L83" s="57">
        <f>'[1]Revenue Model'!I80/10.764</f>
        <v>32.750725418060192</v>
      </c>
      <c r="M83" s="57">
        <f t="shared" si="18"/>
        <v>0</v>
      </c>
      <c r="N83" s="66">
        <v>146.4631</v>
      </c>
      <c r="O83" s="56">
        <f t="shared" si="15"/>
        <v>174.41256085450138</v>
      </c>
      <c r="P83" s="60">
        <f t="shared" si="19"/>
        <v>27.949460854501382</v>
      </c>
      <c r="Q83" s="63">
        <f t="shared" si="16"/>
        <v>34.14900784730294</v>
      </c>
      <c r="R83" s="60">
        <f t="shared" si="20"/>
        <v>-6.1995469928015439</v>
      </c>
      <c r="S83" s="97">
        <f t="shared" si="21"/>
        <v>180.61210784730292</v>
      </c>
      <c r="T83" s="48">
        <v>0</v>
      </c>
      <c r="U83" s="45">
        <v>2</v>
      </c>
      <c r="V83" s="6"/>
      <c r="W83" s="43">
        <v>131.678</v>
      </c>
      <c r="X83" s="19">
        <f t="shared" si="17"/>
        <v>132.31110000000001</v>
      </c>
      <c r="Y83" s="41">
        <f>SUM(J83:J92)</f>
        <v>1502.26</v>
      </c>
      <c r="Z83" s="31">
        <v>94.6</v>
      </c>
      <c r="AA83" s="31">
        <f>Z83/10</f>
        <v>9.4599999999999991</v>
      </c>
      <c r="AB83" s="32">
        <v>1501.09</v>
      </c>
      <c r="AC83">
        <v>1</v>
      </c>
    </row>
    <row r="84" spans="1:31" ht="15.6" x14ac:dyDescent="0.3">
      <c r="A84" s="45">
        <v>76</v>
      </c>
      <c r="B84" s="44" t="s">
        <v>16</v>
      </c>
      <c r="C84" s="45" t="s">
        <v>6</v>
      </c>
      <c r="D84" s="3" t="s">
        <v>28</v>
      </c>
      <c r="E84" s="2">
        <v>79</v>
      </c>
      <c r="F84" s="54">
        <v>124.4725</v>
      </c>
      <c r="G84" s="3">
        <v>4.8605999999999998</v>
      </c>
      <c r="H84" s="3">
        <v>2.7149000000000001</v>
      </c>
      <c r="I84" s="49">
        <f t="shared" si="22"/>
        <v>13.170000000000009</v>
      </c>
      <c r="J84" s="47">
        <f t="shared" si="14"/>
        <v>145.21800000000002</v>
      </c>
      <c r="K84" s="57">
        <f>'[1]Revenue Model'!H81/10.764</f>
        <v>113.71237458193981</v>
      </c>
      <c r="L84" s="57">
        <f>'[1]Revenue Model'!I81/10.764</f>
        <v>51.957625418060182</v>
      </c>
      <c r="M84" s="57">
        <f t="shared" si="18"/>
        <v>0</v>
      </c>
      <c r="N84" s="66">
        <v>165.67</v>
      </c>
      <c r="O84" s="56">
        <f t="shared" si="15"/>
        <v>179.4544577801087</v>
      </c>
      <c r="P84" s="60">
        <f t="shared" si="19"/>
        <v>13.78445778010871</v>
      </c>
      <c r="Q84" s="63">
        <f t="shared" si="16"/>
        <v>35.136183179367983</v>
      </c>
      <c r="R84" s="60">
        <f t="shared" si="20"/>
        <v>-21.351725399259266</v>
      </c>
      <c r="S84" s="97">
        <f t="shared" si="21"/>
        <v>200.80618317936796</v>
      </c>
      <c r="T84" s="48">
        <v>0</v>
      </c>
      <c r="U84" s="45">
        <v>2</v>
      </c>
      <c r="V84" s="6"/>
      <c r="W84" s="43">
        <v>135.75800000000001</v>
      </c>
      <c r="X84" s="19">
        <f t="shared" si="17"/>
        <v>132.048</v>
      </c>
      <c r="Y84" s="36"/>
      <c r="Z84" s="37"/>
      <c r="AA84" s="37">
        <v>9.4600000000000009</v>
      </c>
      <c r="AB84" s="38"/>
      <c r="AC84">
        <v>2</v>
      </c>
    </row>
    <row r="85" spans="1:31" ht="15.6" x14ac:dyDescent="0.3">
      <c r="A85" s="45">
        <v>77</v>
      </c>
      <c r="B85" s="44" t="s">
        <v>16</v>
      </c>
      <c r="C85" s="45" t="s">
        <v>6</v>
      </c>
      <c r="D85" s="3" t="s">
        <v>32</v>
      </c>
      <c r="E85" s="2">
        <v>78</v>
      </c>
      <c r="F85" s="54">
        <v>126.63249999999999</v>
      </c>
      <c r="G85" s="3">
        <v>4.8605999999999998</v>
      </c>
      <c r="H85" s="3">
        <v>2.7149000000000001</v>
      </c>
      <c r="I85" s="49">
        <f t="shared" si="22"/>
        <v>11.010000000000012</v>
      </c>
      <c r="J85" s="47">
        <f t="shared" si="14"/>
        <v>145.21800000000002</v>
      </c>
      <c r="K85" s="57">
        <f>'[1]Revenue Model'!H82/10.764</f>
        <v>113.71237458193981</v>
      </c>
      <c r="L85" s="57">
        <f>'[1]Revenue Model'!I82/10.764</f>
        <v>11.276625418060195</v>
      </c>
      <c r="M85" s="57">
        <f t="shared" si="18"/>
        <v>0</v>
      </c>
      <c r="N85" s="66">
        <v>124.989</v>
      </c>
      <c r="O85" s="56">
        <f t="shared" si="15"/>
        <v>179.4544577801087</v>
      </c>
      <c r="P85" s="60">
        <f t="shared" si="19"/>
        <v>54.465457780108693</v>
      </c>
      <c r="Q85" s="63">
        <f t="shared" si="16"/>
        <v>35.136183179367983</v>
      </c>
      <c r="R85" s="60">
        <f t="shared" si="20"/>
        <v>19.329274600740717</v>
      </c>
      <c r="S85" s="97">
        <f t="shared" si="21"/>
        <v>160.12518317936798</v>
      </c>
      <c r="T85" s="48">
        <v>0</v>
      </c>
      <c r="U85" s="45">
        <v>1</v>
      </c>
      <c r="V85" s="6"/>
      <c r="W85" s="43">
        <v>135.75800000000001</v>
      </c>
      <c r="X85" s="19">
        <f t="shared" si="17"/>
        <v>134.208</v>
      </c>
      <c r="Y85" s="36"/>
      <c r="Z85" s="37"/>
      <c r="AA85" s="37">
        <v>9.4600000000000009</v>
      </c>
      <c r="AB85" s="38"/>
      <c r="AC85">
        <v>3</v>
      </c>
    </row>
    <row r="86" spans="1:31" ht="15.6" x14ac:dyDescent="0.3">
      <c r="A86" s="45">
        <v>78</v>
      </c>
      <c r="B86" s="44" t="s">
        <v>16</v>
      </c>
      <c r="C86" s="45" t="s">
        <v>6</v>
      </c>
      <c r="D86" s="3" t="s">
        <v>29</v>
      </c>
      <c r="E86" s="2">
        <v>83</v>
      </c>
      <c r="F86" s="54">
        <v>119.8092</v>
      </c>
      <c r="G86" s="3">
        <v>0</v>
      </c>
      <c r="H86" s="3">
        <v>14.4148</v>
      </c>
      <c r="I86" s="49">
        <f t="shared" si="22"/>
        <v>10.994000000000021</v>
      </c>
      <c r="J86" s="47">
        <f t="shared" si="14"/>
        <v>145.21800000000002</v>
      </c>
      <c r="K86" s="57">
        <f>'[1]Revenue Model'!H83/10.764</f>
        <v>119.93682645856559</v>
      </c>
      <c r="L86" s="57">
        <f>'[1]Revenue Model'!I83/10.764</f>
        <v>6.1905735414344081</v>
      </c>
      <c r="M86" s="57">
        <f t="shared" si="18"/>
        <v>0</v>
      </c>
      <c r="N86" s="66">
        <v>126.12740000000001</v>
      </c>
      <c r="O86" s="56">
        <f t="shared" si="15"/>
        <v>179.4544577801087</v>
      </c>
      <c r="P86" s="60">
        <f t="shared" si="19"/>
        <v>53.327057780108689</v>
      </c>
      <c r="Q86" s="63">
        <f t="shared" si="16"/>
        <v>35.136183179367983</v>
      </c>
      <c r="R86" s="60">
        <f t="shared" si="20"/>
        <v>18.190874600740699</v>
      </c>
      <c r="S86" s="97">
        <f t="shared" si="21"/>
        <v>161.263583179368</v>
      </c>
      <c r="T86" s="48">
        <v>0</v>
      </c>
      <c r="U86" s="45">
        <v>1</v>
      </c>
      <c r="V86" s="6"/>
      <c r="W86" s="43">
        <v>135.75800000000001</v>
      </c>
      <c r="X86" s="19">
        <f t="shared" si="17"/>
        <v>134.22399999999999</v>
      </c>
      <c r="Y86" s="36"/>
      <c r="Z86" s="37"/>
      <c r="AA86" s="37">
        <v>9.4600000000000009</v>
      </c>
      <c r="AB86" s="38"/>
      <c r="AC86">
        <v>4</v>
      </c>
    </row>
    <row r="87" spans="1:31" ht="15.6" x14ac:dyDescent="0.3">
      <c r="A87" s="45">
        <v>79</v>
      </c>
      <c r="B87" s="44" t="s">
        <v>16</v>
      </c>
      <c r="C87" s="45" t="s">
        <v>6</v>
      </c>
      <c r="D87" s="3" t="s">
        <v>29</v>
      </c>
      <c r="E87" s="2">
        <v>82</v>
      </c>
      <c r="F87" s="54">
        <v>119.8091</v>
      </c>
      <c r="G87" s="3">
        <v>0</v>
      </c>
      <c r="H87" s="3">
        <v>14.4148</v>
      </c>
      <c r="I87" s="49">
        <f t="shared" si="22"/>
        <v>24.204099999999976</v>
      </c>
      <c r="J87" s="47">
        <f t="shared" si="14"/>
        <v>158.428</v>
      </c>
      <c r="K87" s="57">
        <f>'[1]Revenue Model'!H84/10.764</f>
        <v>119.93682645856559</v>
      </c>
      <c r="L87" s="57">
        <f>'[1]Revenue Model'!I84/10.764</f>
        <v>6.1731735414344104</v>
      </c>
      <c r="M87" s="57">
        <f t="shared" si="18"/>
        <v>0</v>
      </c>
      <c r="N87" s="66">
        <v>126.11000000000001</v>
      </c>
      <c r="O87" s="56">
        <f t="shared" si="15"/>
        <v>195.77883483581277</v>
      </c>
      <c r="P87" s="60">
        <f t="shared" si="19"/>
        <v>69.66883483581276</v>
      </c>
      <c r="Q87" s="63">
        <f t="shared" si="16"/>
        <v>38.332405271666801</v>
      </c>
      <c r="R87" s="60">
        <f t="shared" si="20"/>
        <v>31.336429564145959</v>
      </c>
      <c r="S87" s="97">
        <f t="shared" si="21"/>
        <v>164.44240527166681</v>
      </c>
      <c r="T87" s="48">
        <v>0</v>
      </c>
      <c r="U87" s="45">
        <v>1</v>
      </c>
      <c r="V87" s="6"/>
      <c r="W87" s="43">
        <v>148.96799999999999</v>
      </c>
      <c r="X87" s="19">
        <f t="shared" si="17"/>
        <v>134.22390000000001</v>
      </c>
      <c r="Y87" s="36"/>
      <c r="Z87" s="37"/>
      <c r="AA87" s="37">
        <v>9.4600000000000009</v>
      </c>
      <c r="AB87" s="38"/>
      <c r="AC87">
        <v>5</v>
      </c>
    </row>
    <row r="88" spans="1:31" ht="15.6" x14ac:dyDescent="0.3">
      <c r="A88" s="45">
        <v>80</v>
      </c>
      <c r="B88" s="44" t="s">
        <v>16</v>
      </c>
      <c r="C88" s="45" t="s">
        <v>6</v>
      </c>
      <c r="D88" s="3" t="s">
        <v>32</v>
      </c>
      <c r="E88" s="2">
        <v>77</v>
      </c>
      <c r="F88" s="54">
        <v>126.63249999999999</v>
      </c>
      <c r="G88" s="3">
        <v>4.8605999999999998</v>
      </c>
      <c r="H88" s="3">
        <v>2.7149000000000001</v>
      </c>
      <c r="I88" s="49">
        <f t="shared" si="22"/>
        <v>18.93</v>
      </c>
      <c r="J88" s="47">
        <f t="shared" si="14"/>
        <v>153.13800000000001</v>
      </c>
      <c r="K88" s="57">
        <f>'[1]Revenue Model'!H85/10.764</f>
        <v>113.71237458193981</v>
      </c>
      <c r="L88" s="57">
        <f>'[1]Revenue Model'!I85/10.764</f>
        <v>11.263525418060183</v>
      </c>
      <c r="M88" s="57">
        <f t="shared" si="18"/>
        <v>0</v>
      </c>
      <c r="N88" s="66">
        <v>124.9759</v>
      </c>
      <c r="O88" s="56">
        <f t="shared" si="15"/>
        <v>189.24166945922877</v>
      </c>
      <c r="P88" s="60">
        <f t="shared" si="19"/>
        <v>64.265769459228778</v>
      </c>
      <c r="Q88" s="63">
        <f t="shared" si="16"/>
        <v>37.052464706317771</v>
      </c>
      <c r="R88" s="60">
        <f t="shared" si="20"/>
        <v>27.213304752911</v>
      </c>
      <c r="S88" s="97">
        <f t="shared" si="21"/>
        <v>162.02836470631777</v>
      </c>
      <c r="T88" s="48">
        <v>0</v>
      </c>
      <c r="U88" s="45">
        <v>1</v>
      </c>
      <c r="V88" s="6"/>
      <c r="W88" s="43">
        <v>143.678</v>
      </c>
      <c r="X88" s="19">
        <f t="shared" si="17"/>
        <v>134.208</v>
      </c>
      <c r="Y88" s="36"/>
      <c r="Z88" s="37"/>
      <c r="AA88" s="37">
        <v>9.4600000000000009</v>
      </c>
      <c r="AB88" s="38"/>
      <c r="AC88">
        <v>6</v>
      </c>
    </row>
    <row r="89" spans="1:31" ht="15.6" x14ac:dyDescent="0.3">
      <c r="A89" s="45">
        <v>81</v>
      </c>
      <c r="B89" s="44" t="s">
        <v>16</v>
      </c>
      <c r="C89" s="45" t="s">
        <v>6</v>
      </c>
      <c r="D89" s="3" t="s">
        <v>32</v>
      </c>
      <c r="E89" s="2">
        <v>76</v>
      </c>
      <c r="F89" s="54">
        <v>126.63249999999999</v>
      </c>
      <c r="G89" s="3">
        <v>4.8605999999999998</v>
      </c>
      <c r="H89" s="3">
        <v>2.7149000000000001</v>
      </c>
      <c r="I89" s="49">
        <f t="shared" si="22"/>
        <v>22.290000000000013</v>
      </c>
      <c r="J89" s="47">
        <f t="shared" si="14"/>
        <v>156.49800000000002</v>
      </c>
      <c r="K89" s="57">
        <f>'[1]Revenue Model'!H86/10.764</f>
        <v>113.71237458193981</v>
      </c>
      <c r="L89" s="57">
        <f>'[1]Revenue Model'!I86/10.764</f>
        <v>11.301625418060194</v>
      </c>
      <c r="M89" s="57">
        <f t="shared" si="18"/>
        <v>0</v>
      </c>
      <c r="N89" s="66">
        <v>125.014</v>
      </c>
      <c r="O89" s="56">
        <f t="shared" si="15"/>
        <v>193.39381986855247</v>
      </c>
      <c r="P89" s="60">
        <f t="shared" si="19"/>
        <v>68.379819868552474</v>
      </c>
      <c r="Q89" s="63">
        <f t="shared" si="16"/>
        <v>37.865432626841923</v>
      </c>
      <c r="R89" s="60">
        <f t="shared" si="20"/>
        <v>30.514387241710551</v>
      </c>
      <c r="S89" s="97">
        <f t="shared" si="21"/>
        <v>162.87943262684192</v>
      </c>
      <c r="T89" s="48">
        <v>0</v>
      </c>
      <c r="U89" s="45">
        <v>1</v>
      </c>
      <c r="V89" s="6"/>
      <c r="W89" s="43">
        <v>147.03800000000001</v>
      </c>
      <c r="X89" s="19">
        <f t="shared" si="17"/>
        <v>134.208</v>
      </c>
      <c r="Y89" s="36"/>
      <c r="Z89" s="37"/>
      <c r="AA89" s="37">
        <v>9.4600000000000009</v>
      </c>
      <c r="AB89" s="38"/>
      <c r="AC89">
        <v>7</v>
      </c>
    </row>
    <row r="90" spans="1:31" ht="15.6" x14ac:dyDescent="0.3">
      <c r="A90" s="45">
        <v>82</v>
      </c>
      <c r="B90" s="44" t="s">
        <v>16</v>
      </c>
      <c r="C90" s="45" t="s">
        <v>6</v>
      </c>
      <c r="D90" s="3" t="s">
        <v>29</v>
      </c>
      <c r="E90" s="2">
        <v>81</v>
      </c>
      <c r="F90" s="54">
        <v>121.7864</v>
      </c>
      <c r="G90" s="3">
        <v>0</v>
      </c>
      <c r="H90" s="3">
        <v>14.4148</v>
      </c>
      <c r="I90" s="49">
        <f t="shared" si="22"/>
        <v>20.296800000000012</v>
      </c>
      <c r="J90" s="47">
        <f t="shared" si="14"/>
        <v>156.49800000000002</v>
      </c>
      <c r="K90" s="57">
        <f>'[1]Revenue Model'!H87/10.764</f>
        <v>119.93682645856559</v>
      </c>
      <c r="L90" s="57">
        <f>'[1]Revenue Model'!I87/10.764</f>
        <v>21.228973541434389</v>
      </c>
      <c r="M90" s="57">
        <f t="shared" si="18"/>
        <v>0</v>
      </c>
      <c r="N90" s="66">
        <v>141.16579999999999</v>
      </c>
      <c r="O90" s="56">
        <f t="shared" si="15"/>
        <v>193.39381986855247</v>
      </c>
      <c r="P90" s="60">
        <f t="shared" si="19"/>
        <v>52.228019868552479</v>
      </c>
      <c r="Q90" s="63">
        <f t="shared" si="16"/>
        <v>37.865432626841923</v>
      </c>
      <c r="R90" s="60">
        <f t="shared" si="20"/>
        <v>14.362587241710543</v>
      </c>
      <c r="S90" s="97">
        <f t="shared" si="21"/>
        <v>179.03123262684193</v>
      </c>
      <c r="T90" s="48">
        <v>0</v>
      </c>
      <c r="U90" s="45">
        <v>1</v>
      </c>
      <c r="V90" s="6"/>
      <c r="W90" s="43">
        <v>147.03800000000001</v>
      </c>
      <c r="X90" s="19">
        <f t="shared" si="17"/>
        <v>136.2012</v>
      </c>
      <c r="Y90" s="36"/>
      <c r="Z90" s="37"/>
      <c r="AA90" s="37">
        <v>9.4600000000000009</v>
      </c>
      <c r="AB90" s="38"/>
      <c r="AC90">
        <v>8</v>
      </c>
    </row>
    <row r="91" spans="1:31" ht="15.6" x14ac:dyDescent="0.3">
      <c r="A91" s="45">
        <v>83</v>
      </c>
      <c r="B91" s="44" t="s">
        <v>16</v>
      </c>
      <c r="C91" s="45" t="s">
        <v>6</v>
      </c>
      <c r="D91" s="3" t="s">
        <v>30</v>
      </c>
      <c r="E91" s="2">
        <v>80</v>
      </c>
      <c r="F91" s="54">
        <v>124.47319999999999</v>
      </c>
      <c r="G91" s="3">
        <v>4.8605999999999998</v>
      </c>
      <c r="H91" s="3">
        <v>2.7149000000000001</v>
      </c>
      <c r="I91" s="49">
        <f t="shared" si="22"/>
        <v>24.579300000000011</v>
      </c>
      <c r="J91" s="47">
        <f t="shared" si="14"/>
        <v>156.62800000000001</v>
      </c>
      <c r="K91" s="57">
        <f>'[1]Revenue Model'!H88/10.764</f>
        <v>119.93682645856559</v>
      </c>
      <c r="L91" s="57">
        <f>'[1]Revenue Model'!I88/10.764</f>
        <v>30.623173541434401</v>
      </c>
      <c r="M91" s="57">
        <f t="shared" si="18"/>
        <v>0</v>
      </c>
      <c r="N91" s="66">
        <v>150.56</v>
      </c>
      <c r="O91" s="56">
        <f t="shared" si="15"/>
        <v>193.55446854510367</v>
      </c>
      <c r="P91" s="60">
        <f t="shared" si="19"/>
        <v>42.994468545103672</v>
      </c>
      <c r="Q91" s="63">
        <f t="shared" si="16"/>
        <v>37.896886742814587</v>
      </c>
      <c r="R91" s="60">
        <f t="shared" si="20"/>
        <v>5.0975818022890849</v>
      </c>
      <c r="S91" s="97">
        <f t="shared" si="21"/>
        <v>188.45688674281459</v>
      </c>
      <c r="T91" s="48">
        <v>0</v>
      </c>
      <c r="U91" s="45">
        <v>2</v>
      </c>
      <c r="V91" s="6"/>
      <c r="W91" s="43">
        <v>147.16800000000001</v>
      </c>
      <c r="X91" s="19">
        <f t="shared" si="17"/>
        <v>132.0487</v>
      </c>
      <c r="Y91" s="36"/>
      <c r="Z91" s="37"/>
      <c r="AA91" s="37">
        <v>9.4600000000000009</v>
      </c>
      <c r="AB91" s="38"/>
      <c r="AC91">
        <v>9</v>
      </c>
    </row>
    <row r="92" spans="1:31" ht="16.2" thickBot="1" x14ac:dyDescent="0.35">
      <c r="A92" s="45">
        <v>84</v>
      </c>
      <c r="B92" s="44" t="s">
        <v>16</v>
      </c>
      <c r="C92" s="45" t="s">
        <v>6</v>
      </c>
      <c r="D92" s="3" t="s">
        <v>31</v>
      </c>
      <c r="E92" s="2">
        <v>75</v>
      </c>
      <c r="F92" s="54">
        <v>119.8736</v>
      </c>
      <c r="G92" s="3">
        <v>0</v>
      </c>
      <c r="H92" s="3">
        <v>14.4148</v>
      </c>
      <c r="I92" s="49">
        <f t="shared" si="22"/>
        <v>9.9896000000000171</v>
      </c>
      <c r="J92" s="47">
        <f t="shared" si="14"/>
        <v>144.27800000000002</v>
      </c>
      <c r="K92" s="57">
        <f>'[1]Revenue Model'!H89/10.764</f>
        <v>119.93682645856559</v>
      </c>
      <c r="L92" s="57">
        <f>'[1]Revenue Model'!I89/10.764</f>
        <v>22.423173541434409</v>
      </c>
      <c r="M92" s="57">
        <f t="shared" si="18"/>
        <v>0</v>
      </c>
      <c r="N92" s="66">
        <v>142.36000000000001</v>
      </c>
      <c r="O92" s="56">
        <f t="shared" si="15"/>
        <v>178.29284427273839</v>
      </c>
      <c r="P92" s="60">
        <f t="shared" si="19"/>
        <v>35.932844272738379</v>
      </c>
      <c r="Q92" s="63">
        <f t="shared" si="16"/>
        <v>34.908745725411819</v>
      </c>
      <c r="R92" s="60">
        <f t="shared" si="20"/>
        <v>1.0240985473265596</v>
      </c>
      <c r="S92" s="97">
        <f t="shared" si="21"/>
        <v>177.26874572541183</v>
      </c>
      <c r="T92" s="48">
        <v>0</v>
      </c>
      <c r="U92" s="45">
        <v>2</v>
      </c>
      <c r="V92" s="6"/>
      <c r="W92" s="43">
        <v>134.81800000000001</v>
      </c>
      <c r="X92" s="19">
        <f t="shared" si="17"/>
        <v>134.2884</v>
      </c>
      <c r="Y92" s="33"/>
      <c r="Z92" s="34"/>
      <c r="AA92" s="37">
        <v>9.4600000000000009</v>
      </c>
      <c r="AB92" s="35"/>
      <c r="AC92">
        <v>10</v>
      </c>
    </row>
    <row r="93" spans="1:31" ht="16.2" thickBot="1" x14ac:dyDescent="0.35">
      <c r="A93" s="45">
        <v>85</v>
      </c>
      <c r="B93" s="44" t="s">
        <v>17</v>
      </c>
      <c r="C93" s="45" t="s">
        <v>6</v>
      </c>
      <c r="D93" s="3" t="s">
        <v>28</v>
      </c>
      <c r="E93" s="2">
        <v>85</v>
      </c>
      <c r="F93" s="54">
        <v>124.47229999999999</v>
      </c>
      <c r="G93" s="3">
        <v>4.8604000000000003</v>
      </c>
      <c r="H93" s="3">
        <v>2.7164999999999999</v>
      </c>
      <c r="I93" s="49">
        <f t="shared" si="22"/>
        <v>24.960800000000027</v>
      </c>
      <c r="J93" s="47">
        <f t="shared" si="14"/>
        <v>157.01000000000002</v>
      </c>
      <c r="K93" s="57">
        <f>'[1]Revenue Model'!H90/10.764</f>
        <v>133.96506874767746</v>
      </c>
      <c r="L93" s="57">
        <f>'[1]Revenue Model'!I90/10.764</f>
        <v>93.364931252322577</v>
      </c>
      <c r="M93" s="57">
        <f t="shared" si="18"/>
        <v>0</v>
      </c>
      <c r="N93" s="66">
        <v>227.33000000000004</v>
      </c>
      <c r="O93" s="56">
        <f t="shared" si="15"/>
        <v>194.02652850235418</v>
      </c>
      <c r="P93" s="60">
        <f t="shared" si="19"/>
        <v>-33.303471497645859</v>
      </c>
      <c r="Q93" s="63">
        <f t="shared" si="16"/>
        <v>37.989313452826558</v>
      </c>
      <c r="R93" s="60">
        <f t="shared" si="20"/>
        <v>-71.292784950472395</v>
      </c>
      <c r="S93" s="97">
        <f t="shared" si="21"/>
        <v>265.31931345282658</v>
      </c>
      <c r="T93" s="48">
        <v>0</v>
      </c>
      <c r="U93" s="45">
        <v>1</v>
      </c>
      <c r="V93" s="6"/>
      <c r="W93" s="15">
        <v>147.55000000000001</v>
      </c>
      <c r="X93" s="7">
        <f t="shared" si="17"/>
        <v>132.04919999999998</v>
      </c>
      <c r="Y93" s="39"/>
      <c r="Z93" s="39">
        <v>9.4600000000000009</v>
      </c>
      <c r="AA93" s="39">
        <v>9.4600000000000009</v>
      </c>
      <c r="AB93" s="39">
        <v>157.01</v>
      </c>
    </row>
    <row r="94" spans="1:31" ht="15.6" x14ac:dyDescent="0.3">
      <c r="A94" s="45">
        <v>86</v>
      </c>
      <c r="B94" s="44" t="s">
        <v>18</v>
      </c>
      <c r="C94" s="45" t="s">
        <v>6</v>
      </c>
      <c r="D94" s="3" t="s">
        <v>49</v>
      </c>
      <c r="E94" s="2">
        <v>86</v>
      </c>
      <c r="F94" s="54">
        <v>160.19589999999999</v>
      </c>
      <c r="G94" s="3">
        <v>5.3650000000000002</v>
      </c>
      <c r="H94" s="3">
        <v>3.04</v>
      </c>
      <c r="I94" s="49">
        <f t="shared" si="22"/>
        <v>26.159100000000009</v>
      </c>
      <c r="J94" s="47">
        <f t="shared" si="14"/>
        <v>194.76</v>
      </c>
      <c r="K94" s="57">
        <f>'[1]Revenue Model'!H91/10.764</f>
        <v>156.07580824972129</v>
      </c>
      <c r="L94" s="57">
        <f>'[1]Revenue Model'!I91/10.764</f>
        <v>158.78419175027872</v>
      </c>
      <c r="M94" s="57">
        <f t="shared" si="18"/>
        <v>0</v>
      </c>
      <c r="N94" s="66">
        <v>314.86</v>
      </c>
      <c r="O94" s="56">
        <f t="shared" si="15"/>
        <v>240.67643265472577</v>
      </c>
      <c r="P94" s="60">
        <f t="shared" si="19"/>
        <v>-74.183567345274241</v>
      </c>
      <c r="Q94" s="63">
        <f t="shared" si="16"/>
        <v>47.123104821810706</v>
      </c>
      <c r="R94" s="60">
        <f t="shared" si="20"/>
        <v>-121.30667216708497</v>
      </c>
      <c r="S94" s="97">
        <f t="shared" si="21"/>
        <v>361.98310482181074</v>
      </c>
      <c r="T94" s="48">
        <v>0</v>
      </c>
      <c r="U94" s="45">
        <v>1</v>
      </c>
      <c r="V94" s="6"/>
      <c r="W94" s="43">
        <v>185.31</v>
      </c>
      <c r="X94" s="19">
        <f t="shared" si="17"/>
        <v>168.6009</v>
      </c>
      <c r="Y94" s="41">
        <f>SUM(J94:J100)</f>
        <v>1683.6399999999999</v>
      </c>
      <c r="Z94" s="31">
        <v>66.150000000000006</v>
      </c>
      <c r="AA94" s="31">
        <f>Z94/7</f>
        <v>9.4500000000000011</v>
      </c>
      <c r="AB94" s="32">
        <v>1683.67</v>
      </c>
      <c r="AC94">
        <v>1</v>
      </c>
    </row>
    <row r="95" spans="1:31" ht="15.6" x14ac:dyDescent="0.3">
      <c r="A95" s="45">
        <v>87</v>
      </c>
      <c r="B95" s="44" t="s">
        <v>18</v>
      </c>
      <c r="C95" s="45" t="s">
        <v>6</v>
      </c>
      <c r="D95" s="3" t="s">
        <v>50</v>
      </c>
      <c r="E95" s="2">
        <v>87</v>
      </c>
      <c r="F95" s="54">
        <v>200.0771</v>
      </c>
      <c r="G95" s="3">
        <v>10.73</v>
      </c>
      <c r="H95" s="3">
        <v>14.125</v>
      </c>
      <c r="I95" s="49">
        <f t="shared" si="22"/>
        <v>22.627900000000022</v>
      </c>
      <c r="J95" s="47">
        <f t="shared" si="14"/>
        <v>247.56</v>
      </c>
      <c r="K95" s="57">
        <f>'[1]Revenue Model'!H92/10.764</f>
        <v>144.92753623188406</v>
      </c>
      <c r="L95" s="57">
        <f>'[1]Revenue Model'!I92/10.764</f>
        <v>61.177763768115916</v>
      </c>
      <c r="M95" s="57">
        <f t="shared" si="18"/>
        <v>0</v>
      </c>
      <c r="N95" s="66">
        <v>206.10529999999997</v>
      </c>
      <c r="O95" s="56">
        <f t="shared" si="15"/>
        <v>305.92451051552638</v>
      </c>
      <c r="P95" s="60">
        <f t="shared" si="19"/>
        <v>99.819210515526407</v>
      </c>
      <c r="Q95" s="63">
        <f t="shared" si="16"/>
        <v>59.898315001475964</v>
      </c>
      <c r="R95" s="60">
        <f t="shared" si="20"/>
        <v>39.920895514050414</v>
      </c>
      <c r="S95" s="97">
        <f t="shared" si="21"/>
        <v>266.00361500147596</v>
      </c>
      <c r="T95" s="48">
        <v>0</v>
      </c>
      <c r="U95" s="45">
        <v>1</v>
      </c>
      <c r="V95" s="6"/>
      <c r="W95" s="43">
        <v>238.11</v>
      </c>
      <c r="X95" s="19">
        <f t="shared" si="17"/>
        <v>224.93209999999999</v>
      </c>
      <c r="Y95" s="36"/>
      <c r="Z95" s="37"/>
      <c r="AA95" s="37">
        <v>9.4499999999999993</v>
      </c>
      <c r="AB95" s="38"/>
      <c r="AC95">
        <v>2</v>
      </c>
      <c r="AE95" s="103">
        <v>87</v>
      </c>
    </row>
    <row r="96" spans="1:31" ht="15.6" x14ac:dyDescent="0.3">
      <c r="A96" s="45">
        <v>88</v>
      </c>
      <c r="B96" s="44" t="s">
        <v>18</v>
      </c>
      <c r="C96" s="45" t="s">
        <v>6</v>
      </c>
      <c r="D96" s="3" t="s">
        <v>50</v>
      </c>
      <c r="E96" s="2">
        <v>88</v>
      </c>
      <c r="F96" s="54">
        <v>199.39509999999999</v>
      </c>
      <c r="G96" s="3">
        <v>10.73</v>
      </c>
      <c r="H96" s="3">
        <v>14.125</v>
      </c>
      <c r="I96" s="49">
        <f t="shared" si="22"/>
        <v>23.309900000000038</v>
      </c>
      <c r="J96" s="47">
        <f t="shared" si="14"/>
        <v>247.56</v>
      </c>
      <c r="K96" s="57">
        <f>'[1]Revenue Model'!H93/10.764</f>
        <v>144.92753623188406</v>
      </c>
      <c r="L96" s="57">
        <f>'[1]Revenue Model'!I93/10.764</f>
        <v>43.938863768115937</v>
      </c>
      <c r="M96" s="57">
        <f t="shared" si="18"/>
        <v>0</v>
      </c>
      <c r="N96" s="66">
        <v>188.8664</v>
      </c>
      <c r="O96" s="56">
        <f t="shared" si="15"/>
        <v>305.92451051552638</v>
      </c>
      <c r="P96" s="60">
        <f t="shared" si="19"/>
        <v>117.05811051552638</v>
      </c>
      <c r="Q96" s="63">
        <f t="shared" si="16"/>
        <v>59.898315001475964</v>
      </c>
      <c r="R96" s="60">
        <f t="shared" si="20"/>
        <v>57.159795514050415</v>
      </c>
      <c r="S96" s="97">
        <f t="shared" si="21"/>
        <v>248.76471500147596</v>
      </c>
      <c r="T96" s="48">
        <v>0</v>
      </c>
      <c r="U96" s="45">
        <v>1</v>
      </c>
      <c r="V96" s="6"/>
      <c r="W96" s="43">
        <v>238.11</v>
      </c>
      <c r="X96" s="19">
        <f t="shared" si="17"/>
        <v>224.25009999999997</v>
      </c>
      <c r="Y96" s="36"/>
      <c r="Z96" s="37"/>
      <c r="AA96" s="37">
        <v>9.4499999999999993</v>
      </c>
      <c r="AB96" s="38"/>
      <c r="AC96">
        <v>3</v>
      </c>
      <c r="AE96" s="103">
        <v>88</v>
      </c>
    </row>
    <row r="97" spans="1:31" ht="15.6" x14ac:dyDescent="0.3">
      <c r="A97" s="45">
        <v>89</v>
      </c>
      <c r="B97" s="44" t="s">
        <v>18</v>
      </c>
      <c r="C97" s="45" t="s">
        <v>6</v>
      </c>
      <c r="D97" s="3" t="s">
        <v>50</v>
      </c>
      <c r="E97" s="2">
        <v>89</v>
      </c>
      <c r="F97" s="54">
        <v>199.39509999999999</v>
      </c>
      <c r="G97" s="3">
        <v>10.73</v>
      </c>
      <c r="H97" s="3">
        <v>14.125</v>
      </c>
      <c r="I97" s="49">
        <f t="shared" si="22"/>
        <v>23.309900000000038</v>
      </c>
      <c r="J97" s="47">
        <f t="shared" si="14"/>
        <v>247.56</v>
      </c>
      <c r="K97" s="57">
        <f>'[1]Revenue Model'!H94/10.764</f>
        <v>144.92753623188406</v>
      </c>
      <c r="L97" s="57">
        <f>'[1]Revenue Model'!I94/10.764</f>
        <v>44.006463768115928</v>
      </c>
      <c r="M97" s="57">
        <f t="shared" si="18"/>
        <v>0</v>
      </c>
      <c r="N97" s="66">
        <v>188.934</v>
      </c>
      <c r="O97" s="56">
        <f t="shared" si="15"/>
        <v>305.92451051552638</v>
      </c>
      <c r="P97" s="60">
        <f t="shared" si="19"/>
        <v>116.99051051552638</v>
      </c>
      <c r="Q97" s="63">
        <f t="shared" si="16"/>
        <v>59.898315001475964</v>
      </c>
      <c r="R97" s="60">
        <f t="shared" si="20"/>
        <v>57.092195514050417</v>
      </c>
      <c r="S97" s="97">
        <f t="shared" si="21"/>
        <v>248.83231500147596</v>
      </c>
      <c r="T97" s="48">
        <v>0</v>
      </c>
      <c r="U97" s="45">
        <v>1</v>
      </c>
      <c r="V97" s="6"/>
      <c r="W97" s="43">
        <v>238.11</v>
      </c>
      <c r="X97" s="19">
        <f t="shared" si="17"/>
        <v>224.25009999999997</v>
      </c>
      <c r="Y97" s="36"/>
      <c r="Z97" s="37"/>
      <c r="AA97" s="37">
        <v>9.4499999999999993</v>
      </c>
      <c r="AB97" s="38"/>
      <c r="AC97">
        <v>4</v>
      </c>
      <c r="AE97" s="103">
        <v>89</v>
      </c>
    </row>
    <row r="98" spans="1:31" ht="15.6" x14ac:dyDescent="0.3">
      <c r="A98" s="45">
        <v>90</v>
      </c>
      <c r="B98" s="44" t="s">
        <v>18</v>
      </c>
      <c r="C98" s="45" t="s">
        <v>6</v>
      </c>
      <c r="D98" s="3" t="s">
        <v>50</v>
      </c>
      <c r="E98" s="2">
        <v>90</v>
      </c>
      <c r="F98" s="54">
        <v>199.39509999999999</v>
      </c>
      <c r="G98" s="3">
        <v>10.73</v>
      </c>
      <c r="H98" s="3">
        <v>14.125</v>
      </c>
      <c r="I98" s="49">
        <f t="shared" si="22"/>
        <v>23.309900000000038</v>
      </c>
      <c r="J98" s="47">
        <f t="shared" si="14"/>
        <v>247.56</v>
      </c>
      <c r="K98" s="57">
        <f>'[1]Revenue Model'!H95/10.764</f>
        <v>144.92753623188406</v>
      </c>
      <c r="L98" s="57">
        <f>'[1]Revenue Model'!I95/10.764</f>
        <v>44.011263768115917</v>
      </c>
      <c r="M98" s="57">
        <f t="shared" si="18"/>
        <v>0</v>
      </c>
      <c r="N98" s="66">
        <v>188.93879999999999</v>
      </c>
      <c r="O98" s="56">
        <f t="shared" si="15"/>
        <v>305.92451051552638</v>
      </c>
      <c r="P98" s="60">
        <f t="shared" si="19"/>
        <v>116.98571051552639</v>
      </c>
      <c r="Q98" s="63">
        <f t="shared" si="16"/>
        <v>59.898315001475964</v>
      </c>
      <c r="R98" s="60">
        <f t="shared" si="20"/>
        <v>57.087395514050428</v>
      </c>
      <c r="S98" s="97">
        <f t="shared" si="21"/>
        <v>248.83711500147595</v>
      </c>
      <c r="T98" s="48">
        <v>0</v>
      </c>
      <c r="U98" s="45">
        <v>1</v>
      </c>
      <c r="V98" s="6"/>
      <c r="W98" s="43">
        <v>238.11</v>
      </c>
      <c r="X98" s="19">
        <f t="shared" si="17"/>
        <v>224.25009999999997</v>
      </c>
      <c r="Y98" s="36"/>
      <c r="Z98" s="37"/>
      <c r="AA98" s="37">
        <v>9.4499999999999993</v>
      </c>
      <c r="AB98" s="38"/>
      <c r="AC98">
        <v>5</v>
      </c>
      <c r="AE98" s="103">
        <v>90</v>
      </c>
    </row>
    <row r="99" spans="1:31" ht="15.6" x14ac:dyDescent="0.3">
      <c r="A99" s="45">
        <v>91</v>
      </c>
      <c r="B99" s="44" t="s">
        <v>18</v>
      </c>
      <c r="C99" s="45" t="s">
        <v>6</v>
      </c>
      <c r="D99" s="3" t="s">
        <v>50</v>
      </c>
      <c r="E99" s="2">
        <v>91</v>
      </c>
      <c r="F99" s="54">
        <v>199.39509999999999</v>
      </c>
      <c r="G99" s="3">
        <v>10.73</v>
      </c>
      <c r="H99" s="3">
        <v>14.125</v>
      </c>
      <c r="I99" s="49">
        <f t="shared" si="22"/>
        <v>23.309900000000038</v>
      </c>
      <c r="J99" s="47">
        <f t="shared" si="14"/>
        <v>247.56</v>
      </c>
      <c r="K99" s="57">
        <f>'[1]Revenue Model'!H96/10.764</f>
        <v>144.92753623188406</v>
      </c>
      <c r="L99" s="57">
        <f>'[1]Revenue Model'!I96/10.764</f>
        <v>39.823963768115931</v>
      </c>
      <c r="M99" s="57">
        <f t="shared" si="18"/>
        <v>0</v>
      </c>
      <c r="N99" s="66">
        <v>184.75149999999999</v>
      </c>
      <c r="O99" s="56">
        <f t="shared" si="15"/>
        <v>305.92451051552638</v>
      </c>
      <c r="P99" s="60">
        <f t="shared" si="19"/>
        <v>121.17301051552639</v>
      </c>
      <c r="Q99" s="63">
        <f t="shared" si="16"/>
        <v>59.898315001475964</v>
      </c>
      <c r="R99" s="60">
        <f t="shared" si="20"/>
        <v>61.274695514050421</v>
      </c>
      <c r="S99" s="97">
        <f t="shared" si="21"/>
        <v>244.64981500147596</v>
      </c>
      <c r="T99" s="48">
        <v>0</v>
      </c>
      <c r="U99" s="45">
        <v>1</v>
      </c>
      <c r="V99" s="6"/>
      <c r="W99" s="43">
        <v>238.11</v>
      </c>
      <c r="X99" s="19">
        <f t="shared" si="17"/>
        <v>224.25009999999997</v>
      </c>
      <c r="Y99" s="36"/>
      <c r="Z99" s="37"/>
      <c r="AA99" s="37">
        <v>9.4499999999999993</v>
      </c>
      <c r="AB99" s="38"/>
      <c r="AC99">
        <v>6</v>
      </c>
      <c r="AE99" s="103">
        <v>91</v>
      </c>
    </row>
    <row r="100" spans="1:31" ht="16.2" thickBot="1" x14ac:dyDescent="0.35">
      <c r="A100" s="72">
        <v>92</v>
      </c>
      <c r="B100" s="71" t="s">
        <v>18</v>
      </c>
      <c r="C100" s="72" t="s">
        <v>6</v>
      </c>
      <c r="D100" s="73" t="s">
        <v>51</v>
      </c>
      <c r="E100" s="74">
        <v>92</v>
      </c>
      <c r="F100" s="75">
        <v>203.7003</v>
      </c>
      <c r="G100" s="73">
        <v>10.73</v>
      </c>
      <c r="H100" s="73">
        <v>13.309999999999999</v>
      </c>
      <c r="I100" s="76">
        <f t="shared" si="22"/>
        <v>23.339700000000004</v>
      </c>
      <c r="J100" s="77">
        <f t="shared" si="14"/>
        <v>251.07999999999998</v>
      </c>
      <c r="K100" s="78">
        <f>'[1]Revenue Model'!H97/10.764</f>
        <v>144.92753623188406</v>
      </c>
      <c r="L100" s="78">
        <f>'[1]Revenue Model'!I97/10.764</f>
        <v>168.26246376811594</v>
      </c>
      <c r="M100" s="78">
        <f t="shared" si="18"/>
        <v>0</v>
      </c>
      <c r="N100" s="79">
        <v>313.19</v>
      </c>
      <c r="O100" s="80">
        <f t="shared" si="15"/>
        <v>310.27438237291307</v>
      </c>
      <c r="P100" s="81">
        <f t="shared" si="19"/>
        <v>-2.915617627086931</v>
      </c>
      <c r="Q100" s="82">
        <f t="shared" si="16"/>
        <v>60.749995680120314</v>
      </c>
      <c r="R100" s="81">
        <f t="shared" si="20"/>
        <v>-63.665613307207252</v>
      </c>
      <c r="S100" s="98">
        <f t="shared" si="21"/>
        <v>373.93999568012032</v>
      </c>
      <c r="T100" s="83">
        <v>0</v>
      </c>
      <c r="U100" s="72">
        <v>2</v>
      </c>
      <c r="V100" s="6"/>
      <c r="W100" s="43">
        <v>241.63</v>
      </c>
      <c r="X100" s="19">
        <f t="shared" si="17"/>
        <v>227.74029999999999</v>
      </c>
      <c r="Y100" s="33"/>
      <c r="Z100" s="34"/>
      <c r="AA100" s="37">
        <v>9.4499999999999993</v>
      </c>
      <c r="AB100" s="35"/>
      <c r="AC100">
        <v>7</v>
      </c>
    </row>
    <row r="101" spans="1:31" ht="21" x14ac:dyDescent="0.4">
      <c r="A101" s="8"/>
      <c r="B101" s="8"/>
      <c r="C101" s="85" t="s">
        <v>52</v>
      </c>
      <c r="D101" s="7"/>
      <c r="E101" s="85"/>
      <c r="F101" s="86">
        <f>SUM(F9:F100)</f>
        <v>12798.386299999998</v>
      </c>
      <c r="G101" s="86">
        <f>SUM(G9:G100)</f>
        <v>369.09050000000013</v>
      </c>
      <c r="H101" s="86">
        <f>SUM(H9:H100)</f>
        <v>765.68519999999899</v>
      </c>
      <c r="I101" s="87"/>
      <c r="J101" s="88">
        <f>SUM(J9:J100)</f>
        <v>15776.1337</v>
      </c>
      <c r="K101" s="88">
        <f>SUM(K9:K100)</f>
        <v>11646.042363433671</v>
      </c>
      <c r="L101" s="88">
        <f>SUM(L9:L100)</f>
        <v>3962.2860365663314</v>
      </c>
      <c r="M101" s="88"/>
      <c r="N101" s="89">
        <f>SUM(N9:N100)</f>
        <v>15678.389699999998</v>
      </c>
      <c r="O101" s="88">
        <v>19495.5</v>
      </c>
      <c r="P101" s="88"/>
      <c r="Q101" s="90">
        <f>O101-N101</f>
        <v>3817.1103000000021</v>
      </c>
      <c r="R101" s="88"/>
      <c r="S101" s="86">
        <f>SUM(S9:S100)</f>
        <v>19495.5</v>
      </c>
      <c r="T101" s="87"/>
      <c r="U101" s="101">
        <f>SUM(U9:U100)</f>
        <v>126</v>
      </c>
      <c r="V101" s="11"/>
      <c r="AD101">
        <f>SUM(U9:U100)</f>
        <v>126</v>
      </c>
    </row>
    <row r="102" spans="1:31" ht="21" customHeight="1" x14ac:dyDescent="0.35">
      <c r="G102" s="84"/>
      <c r="I102" s="120" t="s">
        <v>74</v>
      </c>
      <c r="J102" s="120"/>
      <c r="K102" s="67"/>
      <c r="L102" s="67"/>
      <c r="M102" s="67"/>
      <c r="N102" s="68" t="s">
        <v>53</v>
      </c>
      <c r="O102" s="69"/>
      <c r="P102" s="69"/>
      <c r="Q102" s="70"/>
      <c r="R102" s="69"/>
      <c r="S102" s="99">
        <v>2194.5</v>
      </c>
      <c r="T102" s="119"/>
      <c r="U102" s="119"/>
      <c r="V102" s="12"/>
    </row>
    <row r="103" spans="1:31" ht="21" customHeight="1" x14ac:dyDescent="0.35">
      <c r="G103" s="84"/>
      <c r="I103" s="121" t="s">
        <v>82</v>
      </c>
      <c r="J103" s="121"/>
      <c r="K103" s="67"/>
      <c r="L103" s="67"/>
      <c r="M103" s="67"/>
      <c r="N103" s="107" t="s">
        <v>54</v>
      </c>
      <c r="O103" s="69"/>
      <c r="P103" s="69"/>
      <c r="Q103" s="70"/>
      <c r="R103" s="69"/>
      <c r="S103" s="99">
        <v>1283</v>
      </c>
      <c r="T103" s="8"/>
      <c r="U103" s="8"/>
      <c r="V103" s="12"/>
    </row>
    <row r="104" spans="1:31" ht="21" customHeight="1" x14ac:dyDescent="0.35">
      <c r="G104" s="84"/>
      <c r="I104" s="120" t="s">
        <v>85</v>
      </c>
      <c r="J104" s="120"/>
      <c r="K104" s="67"/>
      <c r="L104" s="67"/>
      <c r="M104" s="67"/>
      <c r="N104" s="107"/>
      <c r="O104" s="69"/>
      <c r="P104" s="69"/>
      <c r="Q104" s="70"/>
      <c r="R104" s="69"/>
      <c r="S104" s="100">
        <v>22973</v>
      </c>
      <c r="T104" s="8"/>
      <c r="U104" s="8"/>
      <c r="V104" s="12"/>
    </row>
    <row r="105" spans="1:31" x14ac:dyDescent="0.3">
      <c r="I105" s="8"/>
      <c r="J105" s="8"/>
      <c r="K105" s="8"/>
      <c r="L105" s="8"/>
      <c r="M105" s="8"/>
      <c r="N105" s="91"/>
      <c r="O105" s="8"/>
      <c r="P105" s="8"/>
      <c r="Q105" s="92"/>
      <c r="R105" s="8"/>
      <c r="S105" s="7"/>
      <c r="T105" s="8"/>
      <c r="U105" s="8"/>
      <c r="AE105">
        <f>103+23</f>
        <v>126</v>
      </c>
    </row>
    <row r="106" spans="1:31" ht="15.6" x14ac:dyDescent="0.3">
      <c r="I106" s="8"/>
      <c r="J106" s="105" t="s">
        <v>83</v>
      </c>
      <c r="K106" s="105"/>
      <c r="L106" s="105"/>
      <c r="M106" s="105"/>
      <c r="N106" s="105"/>
      <c r="O106" s="105"/>
      <c r="P106" s="105"/>
      <c r="Q106" s="105"/>
      <c r="R106" s="105"/>
      <c r="S106" s="105"/>
      <c r="T106" s="94"/>
      <c r="U106" s="102">
        <f>U101</f>
        <v>126</v>
      </c>
      <c r="AE106">
        <v>10</v>
      </c>
    </row>
    <row r="107" spans="1:31" ht="15" customHeight="1" x14ac:dyDescent="0.3">
      <c r="I107" s="8"/>
      <c r="J107" s="105" t="s">
        <v>87</v>
      </c>
      <c r="K107" s="105"/>
      <c r="L107" s="105"/>
      <c r="M107" s="105"/>
      <c r="N107" s="105"/>
      <c r="O107" s="105"/>
      <c r="P107" s="105"/>
      <c r="Q107" s="105"/>
      <c r="R107" s="105"/>
      <c r="S107" s="105"/>
      <c r="T107" s="95"/>
      <c r="U107" s="93">
        <v>10</v>
      </c>
    </row>
    <row r="108" spans="1:31" ht="15.6" x14ac:dyDescent="0.3">
      <c r="I108" s="8"/>
      <c r="J108" s="106" t="s">
        <v>84</v>
      </c>
      <c r="K108" s="106"/>
      <c r="L108" s="106"/>
      <c r="M108" s="106"/>
      <c r="N108" s="106"/>
      <c r="O108" s="106"/>
      <c r="P108" s="106"/>
      <c r="Q108" s="106"/>
      <c r="R108" s="106"/>
      <c r="S108" s="106"/>
      <c r="T108" s="95"/>
      <c r="U108" s="93">
        <f>SUM(U106:U107)</f>
        <v>136</v>
      </c>
      <c r="AE108">
        <f>SUM(AE105:AE107)</f>
        <v>136</v>
      </c>
    </row>
    <row r="121" spans="10:19" x14ac:dyDescent="0.3">
      <c r="N121" s="64" t="s">
        <v>70</v>
      </c>
      <c r="S121" s="5">
        <v>22973</v>
      </c>
    </row>
    <row r="122" spans="10:19" x14ac:dyDescent="0.3">
      <c r="J122" t="s">
        <v>71</v>
      </c>
      <c r="N122" s="64" t="s">
        <v>72</v>
      </c>
      <c r="S122" s="5">
        <v>1283</v>
      </c>
    </row>
    <row r="123" spans="10:19" x14ac:dyDescent="0.3">
      <c r="S123" s="5">
        <f>S121-S122</f>
        <v>21690</v>
      </c>
    </row>
    <row r="124" spans="10:19" x14ac:dyDescent="0.3">
      <c r="J124" t="s">
        <v>73</v>
      </c>
      <c r="N124" s="64" t="s">
        <v>74</v>
      </c>
      <c r="S124" s="5">
        <v>2194.5</v>
      </c>
    </row>
    <row r="125" spans="10:19" x14ac:dyDescent="0.3">
      <c r="N125" s="64" t="s">
        <v>75</v>
      </c>
      <c r="S125" s="5">
        <f>S123-S124</f>
        <v>19495.5</v>
      </c>
    </row>
  </sheetData>
  <autoFilter ref="A8:AC104" xr:uid="{00000000-0009-0000-0000-000000000000}"/>
  <mergeCells count="11">
    <mergeCell ref="J106:S106"/>
    <mergeCell ref="J107:S107"/>
    <mergeCell ref="J108:S108"/>
    <mergeCell ref="N103:N104"/>
    <mergeCell ref="A3:U3"/>
    <mergeCell ref="A4:U6"/>
    <mergeCell ref="T7:U7"/>
    <mergeCell ref="T102:U102"/>
    <mergeCell ref="I102:J102"/>
    <mergeCell ref="I103:J103"/>
    <mergeCell ref="I104:J104"/>
  </mergeCells>
  <pageMargins left="0.7" right="0.7" top="0.75" bottom="2.4500000000000002" header="0.3" footer="0.3"/>
  <pageSetup paperSize="9" scale="54" orientation="portrait" r:id="rId1"/>
  <colBreaks count="1" manualBreakCount="1">
    <brk id="21" max="1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 Tanna</dc:creator>
  <cp:lastModifiedBy>Ethiraja S</cp:lastModifiedBy>
  <cp:lastPrinted>2026-01-29T10:54:46Z</cp:lastPrinted>
  <dcterms:created xsi:type="dcterms:W3CDTF">2025-12-03T06:40:53Z</dcterms:created>
  <dcterms:modified xsi:type="dcterms:W3CDTF">2026-03-23T08:36:13Z</dcterms:modified>
</cp:coreProperties>
</file>