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RERA FILES\BUILDING_REVANTHA\"/>
    </mc:Choice>
  </mc:AlternateContent>
  <xr:revisionPtr revIDLastSave="0" documentId="8_{637A9E7C-E8E3-4910-807D-8AC93DD4747A}" xr6:coauthVersionLast="47" xr6:coauthVersionMax="47" xr10:uidLastSave="{00000000-0000-0000-0000-000000000000}"/>
  <bookViews>
    <workbookView xWindow="-120" yWindow="-120" windowWidth="24240" windowHeight="13020" tabRatio="906" xr2:uid="{00000000-000D-0000-FFFF-FFFF00000000}"/>
  </bookViews>
  <sheets>
    <sheet name="RERA Area Stmt Revised" sheetId="41" r:id="rId1"/>
  </sheets>
  <definedNames>
    <definedName name="_xlnm.Print_Area" localSheetId="0">'RERA Area Stmt Revised'!$A$3:$O$39</definedName>
    <definedName name="_xlnm.Print_Titles" localSheetId="0">'RERA Area Stmt Revised'!$4:$4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41" l="1"/>
  <c r="T23" i="41" s="1"/>
  <c r="U23" i="41" s="1"/>
  <c r="T11" i="41"/>
  <c r="U11" i="41" s="1"/>
  <c r="T12" i="41"/>
  <c r="U12" i="41" s="1"/>
  <c r="T13" i="41"/>
  <c r="U13" i="41" s="1"/>
  <c r="T14" i="41"/>
  <c r="U14" i="41" s="1"/>
  <c r="T15" i="41"/>
  <c r="U15" i="41" s="1"/>
  <c r="T16" i="41"/>
  <c r="U16" i="41" s="1"/>
  <c r="T18" i="41"/>
  <c r="U18" i="41" s="1"/>
  <c r="T19" i="41"/>
  <c r="U19" i="41" s="1"/>
  <c r="T20" i="41"/>
  <c r="U20" i="41" s="1"/>
  <c r="T21" i="41"/>
  <c r="U21" i="41" s="1"/>
  <c r="T22" i="41"/>
  <c r="U22" i="41" s="1"/>
  <c r="I35" i="41"/>
  <c r="I34" i="41"/>
  <c r="I33" i="41"/>
  <c r="I32" i="41"/>
  <c r="I30" i="41"/>
  <c r="I29" i="41"/>
  <c r="I28" i="41"/>
  <c r="I27" i="41"/>
  <c r="I26" i="41"/>
  <c r="T9" i="41" l="1"/>
  <c r="U9" i="41" s="1"/>
  <c r="T24" i="41"/>
  <c r="U24" i="41" s="1"/>
  <c r="T26" i="41"/>
  <c r="U26" i="41" s="1"/>
  <c r="T27" i="41"/>
  <c r="U27" i="41" s="1"/>
  <c r="T28" i="41"/>
  <c r="U28" i="41" s="1"/>
  <c r="T29" i="41"/>
  <c r="U29" i="41" s="1"/>
  <c r="T30" i="41"/>
  <c r="U30" i="41" s="1"/>
  <c r="T31" i="41"/>
  <c r="U31" i="41" s="1"/>
  <c r="T32" i="41"/>
  <c r="U32" i="41" s="1"/>
  <c r="T34" i="41"/>
  <c r="U34" i="41" s="1"/>
  <c r="T35" i="41"/>
  <c r="U35" i="41" s="1"/>
  <c r="T8" i="41"/>
  <c r="U8" i="41" s="1"/>
  <c r="T33" i="41"/>
  <c r="U33" i="41" s="1"/>
  <c r="T25" i="41"/>
  <c r="U25" i="41" s="1"/>
  <c r="T17" i="41"/>
  <c r="U17" i="41" s="1"/>
  <c r="T10" i="41"/>
  <c r="U10" i="41" s="1"/>
  <c r="J35" i="41"/>
  <c r="L35" i="41" s="1"/>
  <c r="J34" i="41"/>
  <c r="L34" i="41" s="1"/>
  <c r="J33" i="41"/>
  <c r="L33" i="41" s="1"/>
  <c r="J32" i="41"/>
  <c r="L32" i="41" s="1"/>
  <c r="J15" i="41"/>
  <c r="L15" i="41" s="1"/>
  <c r="J16" i="41"/>
  <c r="L16" i="41" s="1"/>
  <c r="J17" i="41"/>
  <c r="L17" i="41" s="1"/>
  <c r="J18" i="41"/>
  <c r="L18" i="41" s="1"/>
  <c r="J20" i="41"/>
  <c r="L20" i="41" s="1"/>
  <c r="J21" i="41"/>
  <c r="L21" i="41" s="1"/>
  <c r="J22" i="41"/>
  <c r="L22" i="41" s="1"/>
  <c r="J23" i="41"/>
  <c r="L23" i="41" s="1"/>
  <c r="J24" i="41"/>
  <c r="L24" i="41" s="1"/>
  <c r="J26" i="41"/>
  <c r="L26" i="41" s="1"/>
  <c r="J27" i="41"/>
  <c r="L27" i="41" s="1"/>
  <c r="J28" i="41"/>
  <c r="L28" i="41" s="1"/>
  <c r="J29" i="41"/>
  <c r="L29" i="41" s="1"/>
  <c r="J30" i="41"/>
  <c r="L30" i="41" s="1"/>
  <c r="J31" i="41"/>
  <c r="J14" i="41"/>
  <c r="L14" i="41" s="1"/>
  <c r="J9" i="41"/>
  <c r="L9" i="41" s="1"/>
  <c r="J10" i="41"/>
  <c r="L10" i="41" s="1"/>
  <c r="J11" i="41"/>
  <c r="L11" i="41" s="1"/>
  <c r="J12" i="41"/>
  <c r="L12" i="41" s="1"/>
  <c r="J8" i="41"/>
  <c r="L8" i="41" s="1"/>
  <c r="K37" i="41"/>
  <c r="I37" i="41"/>
  <c r="H37" i="41"/>
  <c r="G37" i="41"/>
  <c r="F37" i="41"/>
  <c r="L37" i="41" l="1"/>
  <c r="M40" i="41" s="1"/>
  <c r="L41" i="41" s="1"/>
  <c r="J37" i="41"/>
  <c r="M17" i="41" l="1"/>
  <c r="M27" i="41"/>
  <c r="M9" i="41"/>
  <c r="M18" i="41"/>
  <c r="M28" i="41"/>
  <c r="M15" i="41"/>
  <c r="M10" i="41"/>
  <c r="M20" i="41"/>
  <c r="M29" i="41"/>
  <c r="M22" i="41"/>
  <c r="M23" i="41"/>
  <c r="M24" i="41"/>
  <c r="M26" i="41"/>
  <c r="M35" i="41"/>
  <c r="M11" i="41"/>
  <c r="M21" i="41"/>
  <c r="M30" i="41"/>
  <c r="M32" i="41"/>
  <c r="M14" i="41"/>
  <c r="M33" i="41"/>
  <c r="M34" i="41"/>
  <c r="M16" i="41"/>
  <c r="M12" i="41"/>
  <c r="M8" i="41"/>
  <c r="M37" i="41" l="1"/>
  <c r="O37" i="41" l="1"/>
  <c r="N37" i="41"/>
</calcChain>
</file>

<file path=xl/sharedStrings.xml><?xml version="1.0" encoding="utf-8"?>
<sst xmlns="http://schemas.openxmlformats.org/spreadsheetml/2006/main" count="94" uniqueCount="30">
  <si>
    <t>S. No.</t>
  </si>
  <si>
    <t>2 BHK</t>
  </si>
  <si>
    <t>First</t>
  </si>
  <si>
    <t>Floor</t>
  </si>
  <si>
    <t>Block</t>
  </si>
  <si>
    <t>Type</t>
  </si>
  <si>
    <t>Covered</t>
  </si>
  <si>
    <t>Open</t>
  </si>
  <si>
    <t>Second</t>
  </si>
  <si>
    <t>Third</t>
  </si>
  <si>
    <t>Fourth</t>
  </si>
  <si>
    <t>3 BHK</t>
  </si>
  <si>
    <t>Fifth</t>
  </si>
  <si>
    <t>REVANTHA SKYDEN - CARPET AREA STATEMENT</t>
  </si>
  <si>
    <t>Apartment No.</t>
  </si>
  <si>
    <t>(b)
Exclusive Balcony (sq.m)</t>
  </si>
  <si>
    <t>(c)
Exclusive Verandah / Utility / Service / Open Terrace (sq.m)</t>
  </si>
  <si>
    <t>(d)
Area of External Walls (sq.m)</t>
  </si>
  <si>
    <t>e=(a+b+c+d)
Floor Area of the Apartment (sq.m)</t>
  </si>
  <si>
    <t>(f)
Proportionate Commom Area (sq.m)</t>
  </si>
  <si>
    <t>g=(e+f)
Gross Area of the apartment (sq.m)</t>
  </si>
  <si>
    <t>(h)
UDS Land Area (Sq.M)</t>
  </si>
  <si>
    <t>(i)
Carparking (Nos.)</t>
  </si>
  <si>
    <t>Block 1</t>
  </si>
  <si>
    <t>(a)
Carpet Area (as per Sec 2 (k) of the RERA Act (sq.m)</t>
  </si>
  <si>
    <t>TOTAL</t>
  </si>
  <si>
    <t>Total Carpark</t>
  </si>
  <si>
    <t>Visitors' Carpark</t>
  </si>
  <si>
    <t>Date: 12-05-2026</t>
  </si>
  <si>
    <t>Sites No. 79, 80, 81 &amp; 82. In SF No: 246/2A2, Kongu Nagar, Kalapatti Village (West), Coimbatore North Taluk, Coimbatore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</si>
</sst>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0.0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5DB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8" fillId="0" borderId="0"/>
    <xf numFmtId="9" fontId="11" fillId="0" borderId="0" applyFont="0" applyFill="0" applyBorder="0" applyAlignment="0" applyProtection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>
      <alignment vertical="center"/>
    </xf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</cellStyleXfs>
  <cellXfs count="53">
    <xf numFmtId="0" fontId="0" fillId="0" borderId="0" xfId="0"/>
    <xf numFmtId="2" fontId="15" fillId="0" borderId="1" xfId="8" applyNumberFormat="1" applyFont="1" applyBorder="1" applyAlignment="1">
      <alignment horizontal="center" vertical="center" wrapText="1"/>
    </xf>
    <xf numFmtId="2" fontId="15" fillId="2" borderId="1" xfId="8" applyNumberFormat="1" applyFont="1" applyFill="1" applyBorder="1" applyAlignment="1">
      <alignment vertical="center" wrapText="1"/>
    </xf>
    <xf numFmtId="2" fontId="15" fillId="2" borderId="1" xfId="8" applyNumberFormat="1" applyFont="1" applyFill="1" applyBorder="1" applyAlignment="1">
      <alignment horizontal="center" vertical="center" wrapText="1"/>
    </xf>
    <xf numFmtId="0" fontId="14" fillId="2" borderId="1" xfId="8" applyFont="1" applyFill="1" applyBorder="1" applyAlignment="1">
      <alignment horizontal="center" vertical="center"/>
    </xf>
    <xf numFmtId="1" fontId="14" fillId="2" borderId="1" xfId="8" applyNumberFormat="1" applyFont="1" applyFill="1" applyBorder="1" applyAlignment="1">
      <alignment horizontal="center" vertical="center"/>
    </xf>
    <xf numFmtId="43" fontId="15" fillId="2" borderId="1" xfId="25" applyFont="1" applyFill="1" applyBorder="1" applyAlignment="1">
      <alignment vertical="center" wrapText="1"/>
    </xf>
    <xf numFmtId="0" fontId="14" fillId="0" borderId="0" xfId="8" applyFont="1" applyAlignment="1">
      <alignment vertical="center"/>
    </xf>
    <xf numFmtId="0" fontId="14" fillId="2" borderId="2" xfId="8" applyFont="1" applyFill="1" applyBorder="1" applyAlignment="1">
      <alignment horizontal="center" vertical="center"/>
    </xf>
    <xf numFmtId="0" fontId="14" fillId="2" borderId="4" xfId="8" applyFont="1" applyFill="1" applyBorder="1" applyAlignment="1">
      <alignment horizontal="center" vertical="center"/>
    </xf>
    <xf numFmtId="2" fontId="14" fillId="2" borderId="1" xfId="8" applyNumberFormat="1" applyFont="1" applyFill="1" applyBorder="1" applyAlignment="1">
      <alignment horizontal="center" vertical="center"/>
    </xf>
    <xf numFmtId="0" fontId="14" fillId="2" borderId="0" xfId="8" applyFont="1" applyFill="1" applyAlignment="1">
      <alignment vertical="center"/>
    </xf>
    <xf numFmtId="2" fontId="14" fillId="2" borderId="0" xfId="8" applyNumberFormat="1" applyFont="1" applyFill="1" applyAlignment="1">
      <alignment horizontal="left" vertical="center"/>
    </xf>
    <xf numFmtId="2" fontId="14" fillId="2" borderId="0" xfId="8" applyNumberFormat="1" applyFont="1" applyFill="1" applyAlignment="1">
      <alignment vertical="center"/>
    </xf>
    <xf numFmtId="165" fontId="14" fillId="2" borderId="0" xfId="8" applyNumberFormat="1" applyFont="1" applyFill="1" applyAlignment="1">
      <alignment vertical="center"/>
    </xf>
    <xf numFmtId="0" fontId="14" fillId="0" borderId="0" xfId="8" applyFont="1" applyAlignment="1">
      <alignment horizontal="center" vertical="center"/>
    </xf>
    <xf numFmtId="2" fontId="14" fillId="0" borderId="0" xfId="8" applyNumberFormat="1" applyFont="1" applyAlignment="1">
      <alignment horizontal="center" vertical="center"/>
    </xf>
    <xf numFmtId="9" fontId="14" fillId="0" borderId="0" xfId="16" applyFont="1" applyAlignment="1">
      <alignment horizontal="center" vertical="center"/>
    </xf>
    <xf numFmtId="2" fontId="14" fillId="2" borderId="5" xfId="8" applyNumberFormat="1" applyFont="1" applyFill="1" applyBorder="1" applyAlignment="1">
      <alignment horizontal="center" vertical="center"/>
    </xf>
    <xf numFmtId="2" fontId="15" fillId="2" borderId="5" xfId="8" applyNumberFormat="1" applyFont="1" applyFill="1" applyBorder="1" applyAlignment="1">
      <alignment horizontal="center" vertical="center" wrapText="1"/>
    </xf>
    <xf numFmtId="43" fontId="14" fillId="2" borderId="0" xfId="25" applyFont="1" applyFill="1" applyAlignment="1">
      <alignment vertical="center"/>
    </xf>
    <xf numFmtId="43" fontId="14" fillId="2" borderId="1" xfId="25" applyFont="1" applyFill="1" applyBorder="1" applyAlignment="1">
      <alignment horizontal="center" vertical="center"/>
    </xf>
    <xf numFmtId="43" fontId="14" fillId="2" borderId="1" xfId="25" applyFont="1" applyFill="1" applyBorder="1" applyAlignment="1">
      <alignment vertical="center"/>
    </xf>
    <xf numFmtId="43" fontId="14" fillId="0" borderId="1" xfId="25" applyFont="1" applyBorder="1" applyAlignment="1">
      <alignment vertical="center"/>
    </xf>
    <xf numFmtId="43" fontId="14" fillId="0" borderId="0" xfId="25" applyFont="1" applyAlignment="1">
      <alignment horizontal="center" vertical="center"/>
    </xf>
    <xf numFmtId="43" fontId="14" fillId="0" borderId="0" xfId="25" applyFont="1" applyAlignment="1">
      <alignment horizontal="left" vertical="center" indent="1"/>
    </xf>
    <xf numFmtId="43" fontId="14" fillId="0" borderId="0" xfId="8" applyNumberFormat="1" applyFont="1" applyAlignment="1">
      <alignment horizontal="center" vertical="center"/>
    </xf>
    <xf numFmtId="0" fontId="15" fillId="0" borderId="1" xfId="8" applyFont="1" applyBorder="1" applyAlignment="1">
      <alignment horizontal="center" vertical="center"/>
    </xf>
    <xf numFmtId="43" fontId="15" fillId="0" borderId="1" xfId="25" applyFont="1" applyBorder="1" applyAlignment="1">
      <alignment horizontal="center" vertical="center"/>
    </xf>
    <xf numFmtId="1" fontId="15" fillId="0" borderId="1" xfId="8" applyNumberFormat="1" applyFont="1" applyBorder="1" applyAlignment="1">
      <alignment horizontal="center" vertical="center"/>
    </xf>
    <xf numFmtId="43" fontId="15" fillId="0" borderId="1" xfId="25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43" fontId="14" fillId="2" borderId="0" xfId="8" applyNumberFormat="1" applyFont="1" applyFill="1" applyAlignment="1">
      <alignment vertical="center"/>
    </xf>
    <xf numFmtId="2" fontId="15" fillId="0" borderId="5" xfId="8" applyNumberFormat="1" applyFont="1" applyBorder="1" applyAlignment="1">
      <alignment horizontal="center" vertical="center" wrapText="1"/>
    </xf>
    <xf numFmtId="2" fontId="15" fillId="0" borderId="3" xfId="8" applyNumberFormat="1" applyFont="1" applyBorder="1" applyAlignment="1">
      <alignment horizontal="center" vertical="center" wrapText="1"/>
    </xf>
    <xf numFmtId="0" fontId="15" fillId="0" borderId="2" xfId="8" applyFont="1" applyBorder="1" applyAlignment="1">
      <alignment horizontal="center" vertical="center"/>
    </xf>
    <xf numFmtId="0" fontId="15" fillId="0" borderId="6" xfId="8" applyFont="1" applyBorder="1" applyAlignment="1">
      <alignment horizontal="center" vertical="center"/>
    </xf>
    <xf numFmtId="0" fontId="15" fillId="0" borderId="4" xfId="8" applyFont="1" applyBorder="1" applyAlignment="1">
      <alignment horizontal="center" vertical="center"/>
    </xf>
    <xf numFmtId="0" fontId="15" fillId="0" borderId="7" xfId="8" applyFont="1" applyBorder="1" applyAlignment="1">
      <alignment horizontal="center" vertical="center"/>
    </xf>
    <xf numFmtId="0" fontId="15" fillId="0" borderId="8" xfId="8" applyFont="1" applyBorder="1" applyAlignment="1">
      <alignment horizontal="center" vertical="center"/>
    </xf>
    <xf numFmtId="0" fontId="15" fillId="0" borderId="9" xfId="8" applyFont="1" applyBorder="1" applyAlignment="1">
      <alignment horizontal="center" vertical="center"/>
    </xf>
    <xf numFmtId="0" fontId="15" fillId="0" borderId="10" xfId="8" applyFont="1" applyBorder="1" applyAlignment="1">
      <alignment horizontal="center" vertical="center"/>
    </xf>
    <xf numFmtId="0" fontId="15" fillId="0" borderId="11" xfId="8" applyFont="1" applyBorder="1" applyAlignment="1">
      <alignment horizontal="center" vertical="center"/>
    </xf>
    <xf numFmtId="0" fontId="15" fillId="0" borderId="12" xfId="8" applyFont="1" applyBorder="1" applyAlignment="1">
      <alignment horizontal="center" vertical="center"/>
    </xf>
    <xf numFmtId="2" fontId="15" fillId="0" borderId="1" xfId="8" applyNumberFormat="1" applyFont="1" applyBorder="1" applyAlignment="1">
      <alignment horizontal="center" vertical="center" wrapText="1"/>
    </xf>
    <xf numFmtId="0" fontId="14" fillId="2" borderId="0" xfId="8" applyFont="1" applyFill="1" applyAlignment="1">
      <alignment horizontal="center" vertical="center"/>
    </xf>
    <xf numFmtId="0" fontId="14" fillId="4" borderId="0" xfId="8" applyFont="1" applyFill="1" applyAlignment="1">
      <alignment vertical="center"/>
    </xf>
    <xf numFmtId="0" fontId="17" fillId="3" borderId="10" xfId="8" applyFont="1" applyFill="1" applyBorder="1" applyAlignment="1">
      <alignment horizontal="center" vertical="center"/>
    </xf>
    <xf numFmtId="0" fontId="17" fillId="3" borderId="11" xfId="8" applyFont="1" applyFill="1" applyBorder="1" applyAlignment="1">
      <alignment horizontal="center" vertical="center"/>
    </xf>
    <xf numFmtId="0" fontId="17" fillId="3" borderId="12" xfId="8" applyFont="1" applyFill="1" applyBorder="1" applyAlignment="1">
      <alignment horizontal="center" vertical="center"/>
    </xf>
    <xf numFmtId="0" fontId="18" fillId="2" borderId="13" xfId="8" applyFont="1" applyFill="1" applyBorder="1" applyAlignment="1">
      <alignment horizontal="center" vertical="center"/>
    </xf>
    <xf numFmtId="0" fontId="18" fillId="2" borderId="14" xfId="8" applyFont="1" applyFill="1" applyBorder="1" applyAlignment="1">
      <alignment horizontal="center" vertical="center"/>
    </xf>
    <xf numFmtId="0" fontId="18" fillId="2" borderId="15" xfId="8" applyFont="1" applyFill="1" applyBorder="1" applyAlignment="1">
      <alignment horizontal="center" vertical="center"/>
    </xf>
  </cellXfs>
  <cellStyles count="26">
    <cellStyle name="Comma" xfId="25" builtinId="3"/>
    <cellStyle name="Comma 11 2" xfId="7" xr:uid="{00000000-0005-0000-0000-000001000000}"/>
    <cellStyle name="Comma 2" xfId="5" xr:uid="{00000000-0005-0000-0000-000002000000}"/>
    <cellStyle name="Comma 2 2" xfId="6" xr:uid="{00000000-0005-0000-0000-000003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5 2" xfId="20" xr:uid="{840309C9-43DD-4EB9-AC6F-F7A4F7C6C7C7}"/>
    <cellStyle name="Comma 6" xfId="19" xr:uid="{C5C93F32-F086-41A6-B6AB-5054F5C5D86E}"/>
    <cellStyle name="Comma 7" xfId="22" xr:uid="{E4A73E0F-B795-48ED-9363-746E97096DC4}"/>
    <cellStyle name="Normal" xfId="0" builtinId="0"/>
    <cellStyle name="Normal 10" xfId="24" xr:uid="{FE48FAD7-283B-430D-9C5E-D25B3C7DBA33}"/>
    <cellStyle name="Normal 2" xfId="3" xr:uid="{00000000-0005-0000-0000-000008000000}"/>
    <cellStyle name="Normal 2 10" xfId="8" xr:uid="{00000000-0005-0000-0000-000009000000}"/>
    <cellStyle name="Normal 3" xfId="4" xr:uid="{00000000-0005-0000-0000-00000A000000}"/>
    <cellStyle name="Normal 3 2" xfId="1" xr:uid="{00000000-0005-0000-0000-00000B000000}"/>
    <cellStyle name="Normal 4" xfId="2" xr:uid="{00000000-0005-0000-0000-00000C000000}"/>
    <cellStyle name="Normal 4 2" xfId="17" xr:uid="{4817B764-FAC4-4B66-AB9E-7ED1EFE667AC}"/>
    <cellStyle name="Normal 5" xfId="9" xr:uid="{00000000-0005-0000-0000-00000D000000}"/>
    <cellStyle name="Normal 6" xfId="11" xr:uid="{00000000-0005-0000-0000-00000E000000}"/>
    <cellStyle name="Normal 7" xfId="12" xr:uid="{00000000-0005-0000-0000-00000F000000}"/>
    <cellStyle name="Normal 8" xfId="18" xr:uid="{BFC3C84C-87A9-4248-87AE-134275803C9B}"/>
    <cellStyle name="Normal 9" xfId="21" xr:uid="{80021A71-6FD5-474C-89D2-81DEC34CAB0F}"/>
    <cellStyle name="Percent" xfId="16" builtinId="5"/>
    <cellStyle name="Percent 2" xfId="10" xr:uid="{00000000-0005-0000-0000-000010000000}"/>
    <cellStyle name="Percent 3" xfId="23" xr:uid="{4FD7F66E-777D-4FC5-9843-D5349A6F818D}"/>
  </cellStyles>
  <dxfs count="0"/>
  <tableStyles count="0" defaultTableStyle="TableStyleMedium9" defaultPivotStyle="PivotStyleLight16"/>
  <colors>
    <mruColors>
      <color rgb="FF75DBFF"/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89DE4-AB0C-408C-B766-F640F05BE5CB}">
  <sheetPr>
    <pageSetUpPr fitToPage="1"/>
  </sheetPr>
  <dimension ref="A1:U41"/>
  <sheetViews>
    <sheetView tabSelected="1" view="pageBreakPreview" zoomScaleNormal="100" zoomScaleSheetLayoutView="100" workbookViewId="0">
      <pane ySplit="5" topLeftCell="A6" activePane="bottomLeft" state="frozen"/>
      <selection pane="bottomLeft" activeCell="P4" sqref="P4"/>
    </sheetView>
  </sheetViews>
  <sheetFormatPr defaultRowHeight="12.75" x14ac:dyDescent="0.2"/>
  <cols>
    <col min="1" max="2" width="7.7109375" style="15" customWidth="1"/>
    <col min="3" max="3" width="10.7109375" style="15" customWidth="1"/>
    <col min="4" max="4" width="7.7109375" style="7" customWidth="1"/>
    <col min="5" max="5" width="10.7109375" style="7" customWidth="1"/>
    <col min="6" max="8" width="15.7109375" style="7" customWidth="1"/>
    <col min="9" max="13" width="15.7109375" style="15" customWidth="1"/>
    <col min="14" max="14" width="13.7109375" style="15" bestFit="1" customWidth="1"/>
    <col min="15" max="15" width="11" style="15" customWidth="1"/>
    <col min="16" max="16" width="9.140625" style="7"/>
    <col min="17" max="17" width="14.42578125" style="7" bestFit="1" customWidth="1"/>
    <col min="18" max="18" width="10.5703125" style="7" bestFit="1" customWidth="1"/>
    <col min="19" max="16384" width="9.140625" style="7"/>
  </cols>
  <sheetData>
    <row r="1" spans="1:21" ht="13.5" thickBot="1" x14ac:dyDescent="0.25"/>
    <row r="2" spans="1:21" s="46" customFormat="1" ht="15.75" thickBot="1" x14ac:dyDescent="0.25">
      <c r="A2" s="50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</row>
    <row r="3" spans="1:21" ht="20.100000000000001" customHeight="1" x14ac:dyDescent="0.2">
      <c r="A3" s="47" t="s">
        <v>13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47" t="s">
        <v>28</v>
      </c>
      <c r="O3" s="49"/>
    </row>
    <row r="4" spans="1:21" ht="39.950000000000003" customHeight="1" x14ac:dyDescent="0.2">
      <c r="A4" s="33" t="s">
        <v>0</v>
      </c>
      <c r="B4" s="33" t="s">
        <v>4</v>
      </c>
      <c r="C4" s="33" t="s">
        <v>3</v>
      </c>
      <c r="D4" s="33" t="s">
        <v>5</v>
      </c>
      <c r="E4" s="33" t="s">
        <v>14</v>
      </c>
      <c r="F4" s="33" t="s">
        <v>24</v>
      </c>
      <c r="G4" s="33" t="s">
        <v>15</v>
      </c>
      <c r="H4" s="33" t="s">
        <v>16</v>
      </c>
      <c r="I4" s="33" t="s">
        <v>17</v>
      </c>
      <c r="J4" s="33" t="s">
        <v>18</v>
      </c>
      <c r="K4" s="33" t="s">
        <v>19</v>
      </c>
      <c r="L4" s="33" t="s">
        <v>20</v>
      </c>
      <c r="M4" s="33" t="s">
        <v>21</v>
      </c>
      <c r="N4" s="44" t="s">
        <v>22</v>
      </c>
      <c r="O4" s="44"/>
    </row>
    <row r="5" spans="1:21" ht="39.950000000000003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1" t="s">
        <v>6</v>
      </c>
      <c r="O5" s="1" t="s">
        <v>7</v>
      </c>
    </row>
    <row r="6" spans="1:21" ht="15" customHeight="1" x14ac:dyDescent="0.2">
      <c r="A6" s="2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2"/>
      <c r="O6" s="2"/>
    </row>
    <row r="7" spans="1:21" ht="15" customHeight="1" x14ac:dyDescent="0.2">
      <c r="A7" s="2"/>
      <c r="B7" s="19"/>
      <c r="C7" s="2"/>
      <c r="D7" s="2"/>
      <c r="E7" s="2"/>
      <c r="F7" s="2"/>
      <c r="G7" s="2"/>
      <c r="H7" s="2"/>
      <c r="I7" s="2"/>
      <c r="J7" s="2"/>
      <c r="K7" s="2"/>
      <c r="L7" s="6"/>
      <c r="M7" s="3"/>
      <c r="N7" s="2"/>
      <c r="O7" s="2"/>
    </row>
    <row r="8" spans="1:21" s="11" customFormat="1" ht="15" customHeight="1" x14ac:dyDescent="0.2">
      <c r="A8" s="45">
        <v>1</v>
      </c>
      <c r="B8" s="18" t="s">
        <v>23</v>
      </c>
      <c r="C8" s="9" t="s">
        <v>2</v>
      </c>
      <c r="D8" s="5" t="s">
        <v>11</v>
      </c>
      <c r="E8" s="4">
        <v>101</v>
      </c>
      <c r="F8" s="21">
        <v>92.55</v>
      </c>
      <c r="G8" s="21">
        <v>0</v>
      </c>
      <c r="H8" s="21">
        <v>0</v>
      </c>
      <c r="I8" s="21">
        <v>13.530000000000001</v>
      </c>
      <c r="J8" s="21">
        <f>SUM(F8:I8)</f>
        <v>106.08</v>
      </c>
      <c r="K8" s="21">
        <v>20.04940444790023</v>
      </c>
      <c r="L8" s="21">
        <f>J8+K8</f>
        <v>126.12940444790023</v>
      </c>
      <c r="M8" s="21">
        <f>L8*$L$41</f>
        <v>48.770866598875322</v>
      </c>
      <c r="N8" s="4">
        <v>1</v>
      </c>
      <c r="O8" s="4">
        <v>0</v>
      </c>
      <c r="Q8" s="12">
        <v>105.38926049795616</v>
      </c>
      <c r="S8" s="13">
        <v>20.532329988851728</v>
      </c>
      <c r="T8" s="32">
        <f t="shared" ref="T8:T35" si="0">K8*$K$40</f>
        <v>3.2735156346435437</v>
      </c>
      <c r="U8" s="32">
        <f>K8+T8</f>
        <v>23.322920082543774</v>
      </c>
    </row>
    <row r="9" spans="1:21" s="11" customFormat="1" ht="15" customHeight="1" x14ac:dyDescent="0.2">
      <c r="A9" s="8">
        <v>2</v>
      </c>
      <c r="B9" s="18" t="s">
        <v>23</v>
      </c>
      <c r="C9" s="9" t="s">
        <v>2</v>
      </c>
      <c r="D9" s="4" t="s">
        <v>1</v>
      </c>
      <c r="E9" s="4">
        <v>102</v>
      </c>
      <c r="F9" s="21">
        <v>72.88</v>
      </c>
      <c r="G9" s="21">
        <v>0</v>
      </c>
      <c r="H9" s="21">
        <v>0</v>
      </c>
      <c r="I9" s="21">
        <v>10.370000000000005</v>
      </c>
      <c r="J9" s="21">
        <f t="shared" ref="J9:J35" si="1">SUM(F9:I9)</f>
        <v>83.25</v>
      </c>
      <c r="K9" s="21">
        <v>15.734473230464733</v>
      </c>
      <c r="L9" s="21">
        <f t="shared" ref="L9:L35" si="2">J9+K9</f>
        <v>98.984473230464729</v>
      </c>
      <c r="M9" s="21">
        <f>L9*$L$41</f>
        <v>38.2746478540382</v>
      </c>
      <c r="N9" s="4">
        <v>1</v>
      </c>
      <c r="O9" s="4">
        <v>0</v>
      </c>
      <c r="Q9" s="12">
        <v>82.979375696767008</v>
      </c>
      <c r="R9" s="32"/>
      <c r="S9" s="13">
        <v>16.165923448532144</v>
      </c>
      <c r="T9" s="32">
        <f t="shared" si="0"/>
        <v>2.5690061895180598</v>
      </c>
      <c r="U9" s="32">
        <f t="shared" ref="U9:U35" si="3">K9+T9</f>
        <v>18.303479419982793</v>
      </c>
    </row>
    <row r="10" spans="1:21" s="11" customFormat="1" ht="15" customHeight="1" x14ac:dyDescent="0.2">
      <c r="A10" s="8">
        <v>3</v>
      </c>
      <c r="B10" s="18" t="s">
        <v>23</v>
      </c>
      <c r="C10" s="9" t="s">
        <v>2</v>
      </c>
      <c r="D10" s="4" t="s">
        <v>1</v>
      </c>
      <c r="E10" s="4">
        <v>103</v>
      </c>
      <c r="F10" s="21">
        <v>72.959999999999994</v>
      </c>
      <c r="G10" s="21">
        <v>0</v>
      </c>
      <c r="H10" s="21">
        <v>0</v>
      </c>
      <c r="I10" s="21">
        <v>9.9100000000000108</v>
      </c>
      <c r="J10" s="21">
        <f t="shared" si="1"/>
        <v>82.87</v>
      </c>
      <c r="K10" s="21">
        <v>15.662652211514864</v>
      </c>
      <c r="L10" s="21">
        <f t="shared" si="2"/>
        <v>98.532652211514872</v>
      </c>
      <c r="M10" s="21">
        <f>L10*$L$41</f>
        <v>38.099940752722475</v>
      </c>
      <c r="N10" s="4">
        <v>1</v>
      </c>
      <c r="O10" s="4">
        <v>0</v>
      </c>
      <c r="Q10" s="12">
        <v>81.789297658862878</v>
      </c>
      <c r="R10" s="32"/>
      <c r="S10" s="13">
        <v>15.934596804162023</v>
      </c>
      <c r="T10" s="32">
        <f t="shared" si="0"/>
        <v>2.5572797948992383</v>
      </c>
      <c r="U10" s="32">
        <f t="shared" si="3"/>
        <v>18.219932006414101</v>
      </c>
    </row>
    <row r="11" spans="1:21" s="11" customFormat="1" ht="15" customHeight="1" x14ac:dyDescent="0.2">
      <c r="A11" s="8">
        <v>4</v>
      </c>
      <c r="B11" s="18" t="s">
        <v>23</v>
      </c>
      <c r="C11" s="9" t="s">
        <v>2</v>
      </c>
      <c r="D11" s="4" t="s">
        <v>1</v>
      </c>
      <c r="E11" s="4">
        <v>104</v>
      </c>
      <c r="F11" s="21">
        <v>71.5</v>
      </c>
      <c r="G11" s="21">
        <v>0</v>
      </c>
      <c r="H11" s="21">
        <v>0</v>
      </c>
      <c r="I11" s="21">
        <v>10.549999999999997</v>
      </c>
      <c r="J11" s="21">
        <f t="shared" si="1"/>
        <v>82.05</v>
      </c>
      <c r="K11" s="21">
        <v>15.507670012728305</v>
      </c>
      <c r="L11" s="21">
        <f t="shared" si="2"/>
        <v>97.557670012728295</v>
      </c>
      <c r="M11" s="21">
        <f>L11*$L$41</f>
        <v>37.722941218304314</v>
      </c>
      <c r="N11" s="4">
        <v>1</v>
      </c>
      <c r="O11" s="4">
        <v>0</v>
      </c>
      <c r="Q11" s="12">
        <v>81.169639539204766</v>
      </c>
      <c r="R11" s="32"/>
      <c r="S11" s="13">
        <v>15.813823857302118</v>
      </c>
      <c r="T11" s="32">
        <f t="shared" si="0"/>
        <v>2.5319754696691508</v>
      </c>
      <c r="U11" s="32">
        <f t="shared" si="3"/>
        <v>18.039645482397454</v>
      </c>
    </row>
    <row r="12" spans="1:21" s="11" customFormat="1" ht="15" customHeight="1" x14ac:dyDescent="0.2">
      <c r="A12" s="8">
        <v>5</v>
      </c>
      <c r="B12" s="18" t="s">
        <v>23</v>
      </c>
      <c r="C12" s="9" t="s">
        <v>2</v>
      </c>
      <c r="D12" s="4" t="s">
        <v>11</v>
      </c>
      <c r="E12" s="4">
        <v>105</v>
      </c>
      <c r="F12" s="21">
        <v>95.13</v>
      </c>
      <c r="G12" s="21">
        <v>0</v>
      </c>
      <c r="H12" s="21">
        <v>0</v>
      </c>
      <c r="I12" s="21">
        <v>15.430000000000007</v>
      </c>
      <c r="J12" s="21">
        <f t="shared" si="1"/>
        <v>110.56</v>
      </c>
      <c r="K12" s="21">
        <v>20.896136460782955</v>
      </c>
      <c r="L12" s="21">
        <f t="shared" si="2"/>
        <v>131.45613646078294</v>
      </c>
      <c r="M12" s="21">
        <f>L12*$L$41</f>
        <v>50.830571372281838</v>
      </c>
      <c r="N12" s="4">
        <v>1</v>
      </c>
      <c r="O12" s="4">
        <v>0</v>
      </c>
      <c r="Q12" s="12">
        <v>108.19862504645114</v>
      </c>
      <c r="R12" s="32"/>
      <c r="S12" s="13">
        <v>21.079524340393906</v>
      </c>
      <c r="T12" s="32">
        <f t="shared" si="0"/>
        <v>3.411763655412813</v>
      </c>
      <c r="U12" s="32">
        <f t="shared" si="3"/>
        <v>24.307900116195768</v>
      </c>
    </row>
    <row r="13" spans="1:21" s="11" customFormat="1" ht="15" customHeight="1" x14ac:dyDescent="0.2">
      <c r="B13" s="18"/>
      <c r="C13" s="9"/>
      <c r="D13" s="5"/>
      <c r="E13" s="5"/>
      <c r="F13" s="21"/>
      <c r="G13" s="21"/>
      <c r="H13" s="21"/>
      <c r="I13" s="21"/>
      <c r="J13" s="21"/>
      <c r="K13" s="21">
        <v>0</v>
      </c>
      <c r="L13" s="21"/>
      <c r="M13" s="21"/>
      <c r="N13" s="4"/>
      <c r="O13" s="4"/>
      <c r="Q13" s="12"/>
      <c r="R13" s="32"/>
      <c r="S13" s="13"/>
      <c r="T13" s="32">
        <f t="shared" si="0"/>
        <v>0</v>
      </c>
      <c r="U13" s="32">
        <f t="shared" si="3"/>
        <v>0</v>
      </c>
    </row>
    <row r="14" spans="1:21" s="11" customFormat="1" ht="15" customHeight="1" x14ac:dyDescent="0.2">
      <c r="A14" s="8">
        <v>6</v>
      </c>
      <c r="B14" s="18" t="s">
        <v>23</v>
      </c>
      <c r="C14" s="9" t="s">
        <v>8</v>
      </c>
      <c r="D14" s="5" t="s">
        <v>11</v>
      </c>
      <c r="E14" s="5">
        <v>201</v>
      </c>
      <c r="F14" s="21">
        <v>92.55</v>
      </c>
      <c r="G14" s="21">
        <v>0</v>
      </c>
      <c r="H14" s="21">
        <v>0</v>
      </c>
      <c r="I14" s="21">
        <v>13.530000000000001</v>
      </c>
      <c r="J14" s="21">
        <f t="shared" si="1"/>
        <v>106.08</v>
      </c>
      <c r="K14" s="21">
        <v>20.049404447900287</v>
      </c>
      <c r="L14" s="21">
        <f t="shared" si="2"/>
        <v>126.12940444790028</v>
      </c>
      <c r="M14" s="21">
        <f>L14*$L$41</f>
        <v>48.770866598875344</v>
      </c>
      <c r="N14" s="5">
        <v>1</v>
      </c>
      <c r="O14" s="4">
        <v>0</v>
      </c>
      <c r="Q14" s="12">
        <v>105.38926049795616</v>
      </c>
      <c r="R14" s="32"/>
      <c r="S14" s="13">
        <v>20.532329988851728</v>
      </c>
      <c r="T14" s="32">
        <f t="shared" si="0"/>
        <v>3.273515634643553</v>
      </c>
      <c r="U14" s="32">
        <f t="shared" si="3"/>
        <v>23.322920082543838</v>
      </c>
    </row>
    <row r="15" spans="1:21" s="11" customFormat="1" ht="15" customHeight="1" x14ac:dyDescent="0.2">
      <c r="A15" s="8">
        <v>7</v>
      </c>
      <c r="B15" s="18" t="s">
        <v>23</v>
      </c>
      <c r="C15" s="9" t="s">
        <v>8</v>
      </c>
      <c r="D15" s="5" t="s">
        <v>1</v>
      </c>
      <c r="E15" s="5">
        <v>202</v>
      </c>
      <c r="F15" s="21">
        <v>72.88</v>
      </c>
      <c r="G15" s="21">
        <v>0</v>
      </c>
      <c r="H15" s="21">
        <v>0</v>
      </c>
      <c r="I15" s="21">
        <v>10.370000000000005</v>
      </c>
      <c r="J15" s="21">
        <f t="shared" si="1"/>
        <v>83.25</v>
      </c>
      <c r="K15" s="21">
        <v>15.734473230464733</v>
      </c>
      <c r="L15" s="21">
        <f t="shared" si="2"/>
        <v>98.984473230464729</v>
      </c>
      <c r="M15" s="21">
        <f>L15*$L$41</f>
        <v>38.2746478540382</v>
      </c>
      <c r="N15" s="5">
        <v>1</v>
      </c>
      <c r="O15" s="4">
        <v>0</v>
      </c>
      <c r="Q15" s="12">
        <v>82.979375696767008</v>
      </c>
      <c r="R15" s="32"/>
      <c r="S15" s="13">
        <v>16.165923448532144</v>
      </c>
      <c r="T15" s="32">
        <f t="shared" si="0"/>
        <v>2.5690061895180598</v>
      </c>
      <c r="U15" s="32">
        <f t="shared" si="3"/>
        <v>18.303479419982793</v>
      </c>
    </row>
    <row r="16" spans="1:21" s="11" customFormat="1" ht="15" customHeight="1" x14ac:dyDescent="0.2">
      <c r="A16" s="8">
        <v>8</v>
      </c>
      <c r="B16" s="18" t="s">
        <v>23</v>
      </c>
      <c r="C16" s="9" t="s">
        <v>8</v>
      </c>
      <c r="D16" s="5" t="s">
        <v>1</v>
      </c>
      <c r="E16" s="5">
        <v>203</v>
      </c>
      <c r="F16" s="21">
        <v>72.959999999999994</v>
      </c>
      <c r="G16" s="21">
        <v>0</v>
      </c>
      <c r="H16" s="21">
        <v>0</v>
      </c>
      <c r="I16" s="21">
        <v>9.9100000000000108</v>
      </c>
      <c r="J16" s="21">
        <f t="shared" si="1"/>
        <v>82.87</v>
      </c>
      <c r="K16" s="21">
        <v>15.662652211514864</v>
      </c>
      <c r="L16" s="21">
        <f t="shared" si="2"/>
        <v>98.532652211514872</v>
      </c>
      <c r="M16" s="21">
        <f>L16*$L$41</f>
        <v>38.099940752722475</v>
      </c>
      <c r="N16" s="5">
        <v>1</v>
      </c>
      <c r="O16" s="4">
        <v>0</v>
      </c>
      <c r="Q16" s="12">
        <v>81.789297658862878</v>
      </c>
      <c r="R16" s="32"/>
      <c r="S16" s="13">
        <v>15.934596804162023</v>
      </c>
      <c r="T16" s="32">
        <f t="shared" si="0"/>
        <v>2.5572797948992383</v>
      </c>
      <c r="U16" s="32">
        <f t="shared" si="3"/>
        <v>18.219932006414101</v>
      </c>
    </row>
    <row r="17" spans="1:21" s="11" customFormat="1" ht="15" customHeight="1" x14ac:dyDescent="0.2">
      <c r="A17" s="8">
        <v>9</v>
      </c>
      <c r="B17" s="18" t="s">
        <v>23</v>
      </c>
      <c r="C17" s="9" t="s">
        <v>8</v>
      </c>
      <c r="D17" s="5" t="s">
        <v>1</v>
      </c>
      <c r="E17" s="5">
        <v>204</v>
      </c>
      <c r="F17" s="21">
        <v>71.5</v>
      </c>
      <c r="G17" s="21">
        <v>0</v>
      </c>
      <c r="H17" s="21">
        <v>0</v>
      </c>
      <c r="I17" s="21">
        <v>10.549999999999997</v>
      </c>
      <c r="J17" s="21">
        <f t="shared" si="1"/>
        <v>82.05</v>
      </c>
      <c r="K17" s="21">
        <v>15.507670012728305</v>
      </c>
      <c r="L17" s="21">
        <f t="shared" si="2"/>
        <v>97.557670012728295</v>
      </c>
      <c r="M17" s="21">
        <f>L17*$L$41</f>
        <v>37.722941218304314</v>
      </c>
      <c r="N17" s="5">
        <v>1</v>
      </c>
      <c r="O17" s="4">
        <v>0</v>
      </c>
      <c r="Q17" s="12">
        <v>81.169639539204766</v>
      </c>
      <c r="R17" s="32"/>
      <c r="S17" s="13">
        <v>15.813823857302118</v>
      </c>
      <c r="T17" s="32">
        <f t="shared" si="0"/>
        <v>2.5319754696691508</v>
      </c>
      <c r="U17" s="32">
        <f t="shared" si="3"/>
        <v>18.039645482397454</v>
      </c>
    </row>
    <row r="18" spans="1:21" s="11" customFormat="1" ht="15" customHeight="1" x14ac:dyDescent="0.2">
      <c r="A18" s="8">
        <v>10</v>
      </c>
      <c r="B18" s="18" t="s">
        <v>23</v>
      </c>
      <c r="C18" s="9" t="s">
        <v>8</v>
      </c>
      <c r="D18" s="5" t="s">
        <v>11</v>
      </c>
      <c r="E18" s="5">
        <v>205</v>
      </c>
      <c r="F18" s="21">
        <v>95.13</v>
      </c>
      <c r="G18" s="21">
        <v>0</v>
      </c>
      <c r="H18" s="21">
        <v>0</v>
      </c>
      <c r="I18" s="21">
        <v>15.430000000000007</v>
      </c>
      <c r="J18" s="21">
        <f t="shared" si="1"/>
        <v>110.56</v>
      </c>
      <c r="K18" s="21">
        <v>20.896136460782955</v>
      </c>
      <c r="L18" s="21">
        <f t="shared" si="2"/>
        <v>131.45613646078294</v>
      </c>
      <c r="M18" s="21">
        <f>L18*$L$41</f>
        <v>50.830571372281838</v>
      </c>
      <c r="N18" s="5">
        <v>1</v>
      </c>
      <c r="O18" s="4">
        <v>0</v>
      </c>
      <c r="Q18" s="12">
        <v>108.19862504645114</v>
      </c>
      <c r="R18" s="32"/>
      <c r="S18" s="13">
        <v>21.079524340393906</v>
      </c>
      <c r="T18" s="32">
        <f t="shared" si="0"/>
        <v>3.411763655412813</v>
      </c>
      <c r="U18" s="32">
        <f t="shared" si="3"/>
        <v>24.307900116195768</v>
      </c>
    </row>
    <row r="19" spans="1:21" s="11" customFormat="1" ht="15" customHeight="1" x14ac:dyDescent="0.2">
      <c r="B19" s="18"/>
      <c r="C19" s="9"/>
      <c r="D19" s="5"/>
      <c r="E19" s="5"/>
      <c r="F19" s="20"/>
      <c r="G19" s="21"/>
      <c r="H19" s="21"/>
      <c r="I19" s="20"/>
      <c r="J19" s="21"/>
      <c r="K19" s="22">
        <v>0</v>
      </c>
      <c r="L19" s="21"/>
      <c r="M19" s="21"/>
      <c r="N19" s="5"/>
      <c r="O19" s="4"/>
      <c r="Q19" s="12"/>
      <c r="R19" s="32"/>
      <c r="S19" s="13"/>
      <c r="T19" s="32">
        <f t="shared" si="0"/>
        <v>0</v>
      </c>
      <c r="U19" s="32">
        <f t="shared" si="3"/>
        <v>0</v>
      </c>
    </row>
    <row r="20" spans="1:21" s="11" customFormat="1" ht="15" customHeight="1" x14ac:dyDescent="0.2">
      <c r="A20" s="8">
        <v>11</v>
      </c>
      <c r="B20" s="18" t="s">
        <v>23</v>
      </c>
      <c r="C20" s="9" t="s">
        <v>9</v>
      </c>
      <c r="D20" s="5" t="s">
        <v>11</v>
      </c>
      <c r="E20" s="5">
        <v>301</v>
      </c>
      <c r="F20" s="21">
        <v>92.55</v>
      </c>
      <c r="G20" s="21">
        <v>0</v>
      </c>
      <c r="H20" s="21">
        <v>0</v>
      </c>
      <c r="I20" s="21">
        <v>13.530000000000001</v>
      </c>
      <c r="J20" s="21">
        <f t="shared" si="1"/>
        <v>106.08</v>
      </c>
      <c r="K20" s="21">
        <v>20.049404447900287</v>
      </c>
      <c r="L20" s="21">
        <f t="shared" si="2"/>
        <v>126.12940444790028</v>
      </c>
      <c r="M20" s="21">
        <f>L20*$L$41</f>
        <v>48.770866598875344</v>
      </c>
      <c r="N20" s="5">
        <v>1</v>
      </c>
      <c r="O20" s="4">
        <v>0</v>
      </c>
      <c r="Q20" s="12">
        <v>105.38926049795616</v>
      </c>
      <c r="R20" s="32"/>
      <c r="S20" s="13">
        <v>20.532329988851728</v>
      </c>
      <c r="T20" s="32">
        <f t="shared" si="0"/>
        <v>3.273515634643553</v>
      </c>
      <c r="U20" s="32">
        <f t="shared" si="3"/>
        <v>23.322920082543838</v>
      </c>
    </row>
    <row r="21" spans="1:21" s="11" customFormat="1" ht="15" customHeight="1" x14ac:dyDescent="0.2">
      <c r="A21" s="8">
        <v>12</v>
      </c>
      <c r="B21" s="18" t="s">
        <v>23</v>
      </c>
      <c r="C21" s="9" t="s">
        <v>9</v>
      </c>
      <c r="D21" s="5" t="s">
        <v>1</v>
      </c>
      <c r="E21" s="5">
        <v>302</v>
      </c>
      <c r="F21" s="21">
        <v>72.88</v>
      </c>
      <c r="G21" s="21">
        <v>0</v>
      </c>
      <c r="H21" s="21">
        <v>0</v>
      </c>
      <c r="I21" s="21">
        <v>10.370000000000005</v>
      </c>
      <c r="J21" s="21">
        <f t="shared" si="1"/>
        <v>83.25</v>
      </c>
      <c r="K21" s="21">
        <v>15.734473230464733</v>
      </c>
      <c r="L21" s="21">
        <f t="shared" si="2"/>
        <v>98.984473230464729</v>
      </c>
      <c r="M21" s="21">
        <f>L21*$L$41</f>
        <v>38.2746478540382</v>
      </c>
      <c r="N21" s="5">
        <v>1</v>
      </c>
      <c r="O21" s="4">
        <v>0</v>
      </c>
      <c r="Q21" s="12">
        <v>82.979375696767008</v>
      </c>
      <c r="R21" s="32"/>
      <c r="S21" s="13">
        <v>16.165923448532144</v>
      </c>
      <c r="T21" s="32">
        <f t="shared" si="0"/>
        <v>2.5690061895180598</v>
      </c>
      <c r="U21" s="32">
        <f t="shared" si="3"/>
        <v>18.303479419982793</v>
      </c>
    </row>
    <row r="22" spans="1:21" s="11" customFormat="1" ht="15" customHeight="1" x14ac:dyDescent="0.2">
      <c r="A22" s="8">
        <v>13</v>
      </c>
      <c r="B22" s="18" t="s">
        <v>23</v>
      </c>
      <c r="C22" s="9" t="s">
        <v>9</v>
      </c>
      <c r="D22" s="5" t="s">
        <v>1</v>
      </c>
      <c r="E22" s="5">
        <v>303</v>
      </c>
      <c r="F22" s="21">
        <v>72.959999999999994</v>
      </c>
      <c r="G22" s="21">
        <v>0</v>
      </c>
      <c r="H22" s="21">
        <v>0</v>
      </c>
      <c r="I22" s="21">
        <v>9.9100000000000108</v>
      </c>
      <c r="J22" s="21">
        <f t="shared" si="1"/>
        <v>82.87</v>
      </c>
      <c r="K22" s="21">
        <v>15.662652211514864</v>
      </c>
      <c r="L22" s="21">
        <f t="shared" si="2"/>
        <v>98.532652211514872</v>
      </c>
      <c r="M22" s="21">
        <f>L22*$L$41</f>
        <v>38.099940752722475</v>
      </c>
      <c r="N22" s="5">
        <v>1</v>
      </c>
      <c r="O22" s="4">
        <v>0</v>
      </c>
      <c r="Q22" s="12">
        <v>81.789297658862878</v>
      </c>
      <c r="R22" s="32"/>
      <c r="S22" s="13">
        <v>15.934596804162023</v>
      </c>
      <c r="T22" s="32">
        <f t="shared" si="0"/>
        <v>2.5572797948992383</v>
      </c>
      <c r="U22" s="32">
        <f t="shared" si="3"/>
        <v>18.219932006414101</v>
      </c>
    </row>
    <row r="23" spans="1:21" s="11" customFormat="1" ht="15" customHeight="1" x14ac:dyDescent="0.2">
      <c r="A23" s="8">
        <v>14</v>
      </c>
      <c r="B23" s="18" t="s">
        <v>23</v>
      </c>
      <c r="C23" s="9" t="s">
        <v>9</v>
      </c>
      <c r="D23" s="5" t="s">
        <v>1</v>
      </c>
      <c r="E23" s="5">
        <v>304</v>
      </c>
      <c r="F23" s="21">
        <v>71.5</v>
      </c>
      <c r="G23" s="21">
        <v>0</v>
      </c>
      <c r="H23" s="21">
        <v>0</v>
      </c>
      <c r="I23" s="21">
        <v>10.549999999999997</v>
      </c>
      <c r="J23" s="21">
        <f t="shared" si="1"/>
        <v>82.05</v>
      </c>
      <c r="K23" s="21">
        <v>15.507670012728305</v>
      </c>
      <c r="L23" s="21">
        <f t="shared" si="2"/>
        <v>97.557670012728295</v>
      </c>
      <c r="M23" s="21">
        <f>L23*$L$41</f>
        <v>37.722941218304314</v>
      </c>
      <c r="N23" s="5">
        <v>1</v>
      </c>
      <c r="O23" s="4">
        <v>0</v>
      </c>
      <c r="Q23" s="12">
        <v>81.169639539204766</v>
      </c>
      <c r="R23" s="32"/>
      <c r="S23" s="13">
        <v>15.813823857302118</v>
      </c>
      <c r="T23" s="32">
        <f t="shared" si="0"/>
        <v>2.5319754696691508</v>
      </c>
      <c r="U23" s="32">
        <f t="shared" si="3"/>
        <v>18.039645482397454</v>
      </c>
    </row>
    <row r="24" spans="1:21" s="11" customFormat="1" ht="15" customHeight="1" x14ac:dyDescent="0.2">
      <c r="A24" s="8">
        <v>15</v>
      </c>
      <c r="B24" s="18" t="s">
        <v>23</v>
      </c>
      <c r="C24" s="9" t="s">
        <v>9</v>
      </c>
      <c r="D24" s="5" t="s">
        <v>11</v>
      </c>
      <c r="E24" s="5">
        <v>305</v>
      </c>
      <c r="F24" s="21">
        <v>95.13</v>
      </c>
      <c r="G24" s="21">
        <v>0</v>
      </c>
      <c r="H24" s="21">
        <v>0</v>
      </c>
      <c r="I24" s="21">
        <v>15.430000000000007</v>
      </c>
      <c r="J24" s="21">
        <f t="shared" si="1"/>
        <v>110.56</v>
      </c>
      <c r="K24" s="21">
        <v>20.896136460782955</v>
      </c>
      <c r="L24" s="21">
        <f t="shared" si="2"/>
        <v>131.45613646078294</v>
      </c>
      <c r="M24" s="21">
        <f>L24*$L$41</f>
        <v>50.830571372281838</v>
      </c>
      <c r="N24" s="5">
        <v>1</v>
      </c>
      <c r="O24" s="4">
        <v>0</v>
      </c>
      <c r="Q24" s="12">
        <v>108.19862504645114</v>
      </c>
      <c r="R24" s="32"/>
      <c r="S24" s="13">
        <v>21.079524340393906</v>
      </c>
      <c r="T24" s="32">
        <f t="shared" si="0"/>
        <v>3.411763655412813</v>
      </c>
      <c r="U24" s="32">
        <f t="shared" si="3"/>
        <v>24.307900116195768</v>
      </c>
    </row>
    <row r="25" spans="1:21" s="11" customFormat="1" ht="15" customHeight="1" x14ac:dyDescent="0.2">
      <c r="B25" s="18"/>
      <c r="C25" s="9"/>
      <c r="D25" s="5"/>
      <c r="E25" s="5"/>
      <c r="F25" s="20"/>
      <c r="G25" s="21"/>
      <c r="H25" s="21"/>
      <c r="I25" s="22"/>
      <c r="J25" s="21"/>
      <c r="K25" s="22">
        <v>0</v>
      </c>
      <c r="L25" s="21"/>
      <c r="M25" s="21"/>
      <c r="N25" s="5"/>
      <c r="O25" s="4"/>
      <c r="Q25" s="12"/>
      <c r="R25" s="32"/>
      <c r="S25" s="13"/>
      <c r="T25" s="32">
        <f t="shared" si="0"/>
        <v>0</v>
      </c>
      <c r="U25" s="32">
        <f t="shared" si="3"/>
        <v>0</v>
      </c>
    </row>
    <row r="26" spans="1:21" s="11" customFormat="1" ht="15" customHeight="1" x14ac:dyDescent="0.2">
      <c r="A26" s="8">
        <v>16</v>
      </c>
      <c r="B26" s="18" t="s">
        <v>23</v>
      </c>
      <c r="C26" s="9" t="s">
        <v>10</v>
      </c>
      <c r="D26" s="5" t="s">
        <v>11</v>
      </c>
      <c r="E26" s="5">
        <v>401</v>
      </c>
      <c r="F26" s="21">
        <v>92.55</v>
      </c>
      <c r="G26" s="21">
        <v>0</v>
      </c>
      <c r="H26" s="21">
        <v>0</v>
      </c>
      <c r="I26" s="21">
        <f>13.53+0.956</f>
        <v>14.485999999999999</v>
      </c>
      <c r="J26" s="21">
        <f t="shared" si="1"/>
        <v>107.036</v>
      </c>
      <c r="K26" s="21">
        <v>20.049404447900287</v>
      </c>
      <c r="L26" s="21">
        <f t="shared" si="2"/>
        <v>127.08540444790029</v>
      </c>
      <c r="M26" s="21">
        <f>L26*$L$41</f>
        <v>49.140526224817556</v>
      </c>
      <c r="N26" s="5">
        <v>1</v>
      </c>
      <c r="O26" s="4">
        <v>0</v>
      </c>
      <c r="Q26" s="12">
        <v>105.38926049795616</v>
      </c>
      <c r="R26" s="32"/>
      <c r="S26" s="13">
        <v>20.532329988851728</v>
      </c>
      <c r="T26" s="32">
        <f t="shared" si="0"/>
        <v>3.273515634643553</v>
      </c>
      <c r="U26" s="32">
        <f t="shared" si="3"/>
        <v>23.322920082543838</v>
      </c>
    </row>
    <row r="27" spans="1:21" s="11" customFormat="1" ht="15" customHeight="1" x14ac:dyDescent="0.2">
      <c r="A27" s="8">
        <v>17</v>
      </c>
      <c r="B27" s="18" t="s">
        <v>23</v>
      </c>
      <c r="C27" s="9" t="s">
        <v>10</v>
      </c>
      <c r="D27" s="5" t="s">
        <v>1</v>
      </c>
      <c r="E27" s="5">
        <v>402</v>
      </c>
      <c r="F27" s="21">
        <v>72.88</v>
      </c>
      <c r="G27" s="21">
        <v>0</v>
      </c>
      <c r="H27" s="21">
        <v>0</v>
      </c>
      <c r="I27" s="21">
        <f>10.37+0.956</f>
        <v>11.325999999999999</v>
      </c>
      <c r="J27" s="21">
        <f t="shared" si="1"/>
        <v>84.205999999999989</v>
      </c>
      <c r="K27" s="21">
        <v>15.734473230464733</v>
      </c>
      <c r="L27" s="21">
        <f t="shared" si="2"/>
        <v>99.940473230464718</v>
      </c>
      <c r="M27" s="21">
        <f>L27*$L$41</f>
        <v>38.644307479980405</v>
      </c>
      <c r="N27" s="5">
        <v>1</v>
      </c>
      <c r="O27" s="4">
        <v>0</v>
      </c>
      <c r="Q27" s="12">
        <v>82.979375696767008</v>
      </c>
      <c r="R27" s="32"/>
      <c r="S27" s="13">
        <v>16.165923448532144</v>
      </c>
      <c r="T27" s="32">
        <f t="shared" si="0"/>
        <v>2.5690061895180598</v>
      </c>
      <c r="U27" s="32">
        <f t="shared" si="3"/>
        <v>18.303479419982793</v>
      </c>
    </row>
    <row r="28" spans="1:21" s="11" customFormat="1" ht="15" customHeight="1" x14ac:dyDescent="0.2">
      <c r="A28" s="8">
        <v>18</v>
      </c>
      <c r="B28" s="18" t="s">
        <v>23</v>
      </c>
      <c r="C28" s="9" t="s">
        <v>10</v>
      </c>
      <c r="D28" s="5" t="s">
        <v>1</v>
      </c>
      <c r="E28" s="5">
        <v>403</v>
      </c>
      <c r="F28" s="21">
        <v>72.959999999999994</v>
      </c>
      <c r="G28" s="21">
        <v>0</v>
      </c>
      <c r="H28" s="21">
        <v>0</v>
      </c>
      <c r="I28" s="21">
        <f>9.91000000000001+0.956</f>
        <v>10.86600000000001</v>
      </c>
      <c r="J28" s="21">
        <f t="shared" si="1"/>
        <v>83.826000000000008</v>
      </c>
      <c r="K28" s="21">
        <v>15.662652211514864</v>
      </c>
      <c r="L28" s="21">
        <f t="shared" si="2"/>
        <v>99.488652211514875</v>
      </c>
      <c r="M28" s="21">
        <f>L28*$L$41</f>
        <v>38.469600378664687</v>
      </c>
      <c r="N28" s="5">
        <v>1</v>
      </c>
      <c r="O28" s="4">
        <v>0</v>
      </c>
      <c r="Q28" s="12">
        <v>81.789297658862878</v>
      </c>
      <c r="R28" s="32"/>
      <c r="S28" s="13">
        <v>15.934596804162023</v>
      </c>
      <c r="T28" s="32">
        <f t="shared" si="0"/>
        <v>2.5572797948992383</v>
      </c>
      <c r="U28" s="32">
        <f t="shared" si="3"/>
        <v>18.219932006414101</v>
      </c>
    </row>
    <row r="29" spans="1:21" s="11" customFormat="1" ht="15" customHeight="1" x14ac:dyDescent="0.2">
      <c r="A29" s="8">
        <v>19</v>
      </c>
      <c r="B29" s="18" t="s">
        <v>23</v>
      </c>
      <c r="C29" s="9" t="s">
        <v>10</v>
      </c>
      <c r="D29" s="5" t="s">
        <v>1</v>
      </c>
      <c r="E29" s="5">
        <v>404</v>
      </c>
      <c r="F29" s="21">
        <v>71.5</v>
      </c>
      <c r="G29" s="21">
        <v>0</v>
      </c>
      <c r="H29" s="21">
        <v>0</v>
      </c>
      <c r="I29" s="21">
        <f>10.55+0.956</f>
        <v>11.506</v>
      </c>
      <c r="J29" s="21">
        <f t="shared" si="1"/>
        <v>83.006</v>
      </c>
      <c r="K29" s="21">
        <v>15.507670012728305</v>
      </c>
      <c r="L29" s="21">
        <f t="shared" si="2"/>
        <v>98.513670012728312</v>
      </c>
      <c r="M29" s="21">
        <f>L29*$L$41</f>
        <v>38.092600844246533</v>
      </c>
      <c r="N29" s="5">
        <v>1</v>
      </c>
      <c r="O29" s="4">
        <v>0</v>
      </c>
      <c r="Q29" s="12">
        <v>81.169639539204766</v>
      </c>
      <c r="R29" s="32"/>
      <c r="S29" s="13">
        <v>15.813823857302118</v>
      </c>
      <c r="T29" s="32">
        <f t="shared" si="0"/>
        <v>2.5319754696691508</v>
      </c>
      <c r="U29" s="32">
        <f t="shared" si="3"/>
        <v>18.039645482397454</v>
      </c>
    </row>
    <row r="30" spans="1:21" s="11" customFormat="1" ht="15" customHeight="1" x14ac:dyDescent="0.2">
      <c r="A30" s="8">
        <v>20</v>
      </c>
      <c r="B30" s="18" t="s">
        <v>23</v>
      </c>
      <c r="C30" s="9" t="s">
        <v>10</v>
      </c>
      <c r="D30" s="5" t="s">
        <v>11</v>
      </c>
      <c r="E30" s="5">
        <v>405</v>
      </c>
      <c r="F30" s="21">
        <v>95.13</v>
      </c>
      <c r="G30" s="21">
        <v>0</v>
      </c>
      <c r="H30" s="21">
        <v>0</v>
      </c>
      <c r="I30" s="21">
        <f>15.43+0.956</f>
        <v>16.385999999999999</v>
      </c>
      <c r="J30" s="21">
        <f t="shared" si="1"/>
        <v>111.51599999999999</v>
      </c>
      <c r="K30" s="21">
        <v>20.896136460782955</v>
      </c>
      <c r="L30" s="21">
        <f t="shared" si="2"/>
        <v>132.41213646078296</v>
      </c>
      <c r="M30" s="21">
        <f>L30*$L$41</f>
        <v>51.200230998224058</v>
      </c>
      <c r="N30" s="5">
        <v>1</v>
      </c>
      <c r="O30" s="4">
        <v>0</v>
      </c>
      <c r="Q30" s="12">
        <v>108.19862504645114</v>
      </c>
      <c r="R30" s="32"/>
      <c r="S30" s="13">
        <v>21.079524340393906</v>
      </c>
      <c r="T30" s="32">
        <f t="shared" si="0"/>
        <v>3.411763655412813</v>
      </c>
      <c r="U30" s="32">
        <f t="shared" si="3"/>
        <v>24.307900116195768</v>
      </c>
    </row>
    <row r="31" spans="1:21" s="11" customFormat="1" ht="15" customHeight="1" x14ac:dyDescent="0.2">
      <c r="B31" s="18"/>
      <c r="C31" s="4"/>
      <c r="D31" s="5"/>
      <c r="E31" s="5"/>
      <c r="F31" s="22"/>
      <c r="G31" s="21"/>
      <c r="H31" s="21"/>
      <c r="I31" s="22"/>
      <c r="J31" s="21">
        <f t="shared" si="1"/>
        <v>0</v>
      </c>
      <c r="K31" s="22">
        <v>0</v>
      </c>
      <c r="L31" s="21"/>
      <c r="M31" s="21"/>
      <c r="N31" s="5"/>
      <c r="O31" s="4"/>
      <c r="Q31" s="12"/>
      <c r="S31" s="13"/>
      <c r="T31" s="32">
        <f t="shared" si="0"/>
        <v>0</v>
      </c>
      <c r="U31" s="32">
        <f t="shared" si="3"/>
        <v>0</v>
      </c>
    </row>
    <row r="32" spans="1:21" s="11" customFormat="1" ht="15" customHeight="1" x14ac:dyDescent="0.2">
      <c r="A32" s="4">
        <v>21</v>
      </c>
      <c r="B32" s="18" t="s">
        <v>23</v>
      </c>
      <c r="C32" s="4" t="s">
        <v>12</v>
      </c>
      <c r="D32" s="5" t="s">
        <v>11</v>
      </c>
      <c r="E32" s="5">
        <v>501</v>
      </c>
      <c r="F32" s="23">
        <v>91.3</v>
      </c>
      <c r="G32" s="23">
        <v>7.44</v>
      </c>
      <c r="H32" s="21">
        <v>0</v>
      </c>
      <c r="I32" s="22">
        <f>13.01+1.77-0.665</f>
        <v>14.114999999999998</v>
      </c>
      <c r="J32" s="21">
        <f t="shared" si="1"/>
        <v>112.85499999999999</v>
      </c>
      <c r="K32" s="22">
        <v>18.921260778325571</v>
      </c>
      <c r="L32" s="21">
        <f t="shared" si="2"/>
        <v>131.77626077832556</v>
      </c>
      <c r="M32" s="21">
        <f>L32*$L$41</f>
        <v>50.954354882195865</v>
      </c>
      <c r="N32" s="5">
        <v>1</v>
      </c>
      <c r="O32" s="4">
        <v>0</v>
      </c>
      <c r="Q32" s="12">
        <v>104.3088071348941</v>
      </c>
      <c r="R32" s="14">
        <v>6.269973987365292</v>
      </c>
      <c r="S32" s="13">
        <v>20.321441843180974</v>
      </c>
      <c r="T32" s="32">
        <f t="shared" si="0"/>
        <v>3.0893208397271512</v>
      </c>
      <c r="U32" s="32">
        <f t="shared" si="3"/>
        <v>22.010581618052722</v>
      </c>
    </row>
    <row r="33" spans="1:21" s="11" customFormat="1" ht="15" customHeight="1" x14ac:dyDescent="0.2">
      <c r="A33" s="4">
        <v>22</v>
      </c>
      <c r="B33" s="18" t="s">
        <v>23</v>
      </c>
      <c r="C33" s="4" t="s">
        <v>12</v>
      </c>
      <c r="D33" s="5" t="s">
        <v>11</v>
      </c>
      <c r="E33" s="5">
        <v>502</v>
      </c>
      <c r="F33" s="23">
        <v>91.07</v>
      </c>
      <c r="G33" s="23">
        <v>8.9700000000000006</v>
      </c>
      <c r="H33" s="21">
        <v>0</v>
      </c>
      <c r="I33" s="22">
        <f>13.68+2.07-0.665</f>
        <v>15.085000000000001</v>
      </c>
      <c r="J33" s="21">
        <f t="shared" si="1"/>
        <v>115.125</v>
      </c>
      <c r="K33" s="22">
        <v>19.299619322782931</v>
      </c>
      <c r="L33" s="21">
        <f t="shared" si="2"/>
        <v>134.42461932278292</v>
      </c>
      <c r="M33" s="21">
        <f>L33*$L$41</f>
        <v>51.978404284816122</v>
      </c>
      <c r="N33" s="5">
        <v>1</v>
      </c>
      <c r="O33" s="4">
        <v>0</v>
      </c>
      <c r="Q33" s="12">
        <v>103.62876254180603</v>
      </c>
      <c r="R33" s="14">
        <v>9.6599777034559651</v>
      </c>
      <c r="S33" s="13">
        <v>20.189520624303235</v>
      </c>
      <c r="T33" s="32">
        <f t="shared" si="0"/>
        <v>3.1510963709655297</v>
      </c>
      <c r="U33" s="32">
        <f t="shared" si="3"/>
        <v>22.45071569374846</v>
      </c>
    </row>
    <row r="34" spans="1:21" s="11" customFormat="1" ht="15" customHeight="1" x14ac:dyDescent="0.2">
      <c r="A34" s="4">
        <v>23</v>
      </c>
      <c r="B34" s="18" t="s">
        <v>23</v>
      </c>
      <c r="C34" s="4" t="s">
        <v>12</v>
      </c>
      <c r="D34" s="5" t="s">
        <v>11</v>
      </c>
      <c r="E34" s="5">
        <v>503</v>
      </c>
      <c r="F34" s="23">
        <v>107.41</v>
      </c>
      <c r="G34" s="23">
        <v>8</v>
      </c>
      <c r="H34" s="21">
        <v>0</v>
      </c>
      <c r="I34" s="21">
        <f>14.85+2.86-0.665</f>
        <v>17.045000000000002</v>
      </c>
      <c r="J34" s="21">
        <f t="shared" si="1"/>
        <v>132.45499999999998</v>
      </c>
      <c r="K34" s="21">
        <v>22.188145126944153</v>
      </c>
      <c r="L34" s="21">
        <f t="shared" si="2"/>
        <v>154.64314512694415</v>
      </c>
      <c r="M34" s="21">
        <f>L34*$L$41</f>
        <v>59.79636734534877</v>
      </c>
      <c r="N34" s="5">
        <v>1</v>
      </c>
      <c r="O34" s="4">
        <v>0</v>
      </c>
      <c r="Q34" s="12">
        <v>121.30899293942772</v>
      </c>
      <c r="R34" s="14">
        <v>8.7495354886659253</v>
      </c>
      <c r="S34" s="13">
        <v>23.633407655146787</v>
      </c>
      <c r="T34" s="32">
        <f t="shared" si="0"/>
        <v>3.6227130918294437</v>
      </c>
      <c r="U34" s="32">
        <f t="shared" si="3"/>
        <v>25.810858218773596</v>
      </c>
    </row>
    <row r="35" spans="1:21" s="11" customFormat="1" ht="15" customHeight="1" x14ac:dyDescent="0.2">
      <c r="A35" s="4">
        <v>24</v>
      </c>
      <c r="B35" s="18" t="s">
        <v>23</v>
      </c>
      <c r="C35" s="4" t="s">
        <v>12</v>
      </c>
      <c r="D35" s="5" t="s">
        <v>11</v>
      </c>
      <c r="E35" s="5">
        <v>504</v>
      </c>
      <c r="F35" s="23">
        <v>94.91</v>
      </c>
      <c r="G35" s="23">
        <v>6.27</v>
      </c>
      <c r="H35" s="21">
        <v>0</v>
      </c>
      <c r="I35" s="21">
        <f>13.64+1.87-0.665</f>
        <v>14.845000000000002</v>
      </c>
      <c r="J35" s="21">
        <f t="shared" si="1"/>
        <v>116.02499999999999</v>
      </c>
      <c r="K35" s="21">
        <v>19.449629318382762</v>
      </c>
      <c r="L35" s="21">
        <f t="shared" si="2"/>
        <v>135.47462931838277</v>
      </c>
      <c r="M35" s="21">
        <f>L35*$L$41</f>
        <v>52.3844150611854</v>
      </c>
      <c r="N35" s="5">
        <v>1</v>
      </c>
      <c r="O35" s="4">
        <v>0</v>
      </c>
      <c r="Q35" s="12">
        <v>108.19862504645114</v>
      </c>
      <c r="R35" s="14">
        <v>6.269973987365292</v>
      </c>
      <c r="S35" s="13">
        <v>21.079524340393906</v>
      </c>
      <c r="T35" s="32">
        <f t="shared" si="0"/>
        <v>3.1755888723375731</v>
      </c>
      <c r="U35" s="32">
        <f t="shared" si="3"/>
        <v>22.625218190720336</v>
      </c>
    </row>
    <row r="36" spans="1:21" s="11" customFormat="1" ht="15" customHeight="1" x14ac:dyDescent="0.2">
      <c r="A36" s="4"/>
      <c r="B36" s="10"/>
      <c r="C36" s="4"/>
      <c r="D36" s="5"/>
      <c r="E36" s="5"/>
      <c r="F36" s="23"/>
      <c r="G36" s="23"/>
      <c r="H36" s="21"/>
      <c r="I36" s="21"/>
      <c r="J36" s="21"/>
      <c r="K36" s="21"/>
      <c r="L36" s="21"/>
      <c r="M36" s="10"/>
      <c r="N36" s="5"/>
      <c r="O36" s="4"/>
      <c r="Q36" s="12"/>
      <c r="R36" s="14"/>
      <c r="S36" s="13"/>
    </row>
    <row r="37" spans="1:21" ht="15" customHeight="1" x14ac:dyDescent="0.2">
      <c r="A37" s="35" t="s">
        <v>25</v>
      </c>
      <c r="B37" s="36"/>
      <c r="C37" s="36"/>
      <c r="D37" s="37"/>
      <c r="E37" s="27">
        <v>24</v>
      </c>
      <c r="F37" s="28">
        <f t="shared" ref="F37:N37" si="4">SUM(F7:F35)</f>
        <v>2004.77</v>
      </c>
      <c r="G37" s="28">
        <f t="shared" si="4"/>
        <v>30.68</v>
      </c>
      <c r="H37" s="28">
        <f t="shared" si="4"/>
        <v>0</v>
      </c>
      <c r="I37" s="28">
        <f t="shared" si="4"/>
        <v>305.03000000000009</v>
      </c>
      <c r="J37" s="28">
        <f t="shared" si="4"/>
        <v>2340.48</v>
      </c>
      <c r="K37" s="28">
        <f t="shared" si="4"/>
        <v>431.25999999999988</v>
      </c>
      <c r="L37" s="28">
        <f t="shared" si="4"/>
        <v>2771.74</v>
      </c>
      <c r="M37" s="28">
        <f t="shared" si="4"/>
        <v>1071.7577108881458</v>
      </c>
      <c r="N37" s="29">
        <f t="shared" si="4"/>
        <v>24</v>
      </c>
      <c r="O37" s="29">
        <f>SUM(O7:O30)</f>
        <v>0</v>
      </c>
    </row>
    <row r="38" spans="1:21" ht="25.5" x14ac:dyDescent="0.2">
      <c r="A38" s="27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40"/>
      <c r="M38" s="30" t="s">
        <v>27</v>
      </c>
      <c r="N38" s="29">
        <v>2</v>
      </c>
      <c r="O38" s="29">
        <v>0</v>
      </c>
    </row>
    <row r="39" spans="1:21" x14ac:dyDescent="0.2">
      <c r="A39" s="27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3"/>
      <c r="M39" s="31" t="s">
        <v>26</v>
      </c>
      <c r="N39" s="27">
        <v>26</v>
      </c>
      <c r="O39" s="27">
        <v>0</v>
      </c>
    </row>
    <row r="40" spans="1:21" x14ac:dyDescent="0.2">
      <c r="K40" s="15">
        <f>60.53/370.73</f>
        <v>0.16327246243897175</v>
      </c>
      <c r="L40" s="24">
        <v>1071.7577108881458</v>
      </c>
      <c r="M40" s="26">
        <f>L37</f>
        <v>2771.74</v>
      </c>
      <c r="N40" s="16"/>
    </row>
    <row r="41" spans="1:21" x14ac:dyDescent="0.2">
      <c r="K41" s="17"/>
      <c r="L41" s="25">
        <f>L40/M40</f>
        <v>0.3866732488935275</v>
      </c>
    </row>
  </sheetData>
  <mergeCells count="19">
    <mergeCell ref="A2:O2"/>
    <mergeCell ref="A37:D37"/>
    <mergeCell ref="B38:L39"/>
    <mergeCell ref="K4:K5"/>
    <mergeCell ref="M4:M5"/>
    <mergeCell ref="N4:O4"/>
    <mergeCell ref="N3:O3"/>
    <mergeCell ref="J4:J5"/>
    <mergeCell ref="L4:L5"/>
    <mergeCell ref="A3:M3"/>
    <mergeCell ref="A4:A5"/>
    <mergeCell ref="B4:B5"/>
    <mergeCell ref="C4:C5"/>
    <mergeCell ref="E4:E5"/>
    <mergeCell ref="D4:D5"/>
    <mergeCell ref="F4:F5"/>
    <mergeCell ref="G4:G5"/>
    <mergeCell ref="H4:H5"/>
    <mergeCell ref="I4:I5"/>
  </mergeCells>
  <printOptions gridLines="1"/>
  <pageMargins left="0.74803149606299213" right="0.74803149606299213" top="0.74803149606299213" bottom="0.74803149606299213" header="0.74803149606299213" footer="0.51181102362204722"/>
  <pageSetup paperSize="9" scale="68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RERA Area Stmt Revised</vt:lpstr>
      <vt:lpstr>'RERA Area Stmt Revised'!Print_Area</vt:lpstr>
      <vt:lpstr>'RERA Area Stmt Revised'!Print_Titles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P.Murugan</dc:creator>
  <cp:lastModifiedBy>Secretarial</cp:lastModifiedBy>
  <cp:lastPrinted>2026-05-12T04:28:51Z</cp:lastPrinted>
  <dcterms:created xsi:type="dcterms:W3CDTF">1996-10-14T23:33:28Z</dcterms:created>
  <dcterms:modified xsi:type="dcterms:W3CDTF">2026-05-18T14:58:43Z</dcterms:modified>
</cp:coreProperties>
</file>