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15"/>
  </bookViews>
  <sheets>
    <sheet name="Table 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O47" i="1" l="1"/>
  <c r="K8" i="1" l="1"/>
  <c r="K11" i="1"/>
  <c r="F5" i="1"/>
  <c r="I5" i="1" s="1"/>
  <c r="G5" i="1"/>
  <c r="M5" i="1"/>
  <c r="F6" i="1"/>
  <c r="J6" i="1" s="1"/>
  <c r="G6" i="1"/>
  <c r="I6" i="1"/>
  <c r="M6" i="1"/>
  <c r="F7" i="1"/>
  <c r="I7" i="1" s="1"/>
  <c r="G7" i="1"/>
  <c r="M7" i="1"/>
  <c r="F8" i="1"/>
  <c r="I8" i="1" s="1"/>
  <c r="G8" i="1"/>
  <c r="H8" i="1"/>
  <c r="J8" i="1" s="1"/>
  <c r="M8" i="1"/>
  <c r="K9" i="1"/>
  <c r="F9" i="1"/>
  <c r="G9" i="1"/>
  <c r="I9" i="1"/>
  <c r="J9" i="1"/>
  <c r="M9" i="1"/>
  <c r="F10" i="1"/>
  <c r="I10" i="1" s="1"/>
  <c r="G10" i="1"/>
  <c r="M10" i="1"/>
  <c r="F11" i="1"/>
  <c r="G11" i="1"/>
  <c r="I11" i="1"/>
  <c r="J11" i="1"/>
  <c r="M11" i="1"/>
  <c r="F12" i="1"/>
  <c r="I12" i="1" s="1"/>
  <c r="G12" i="1"/>
  <c r="M12" i="1"/>
  <c r="L11" i="1" l="1"/>
  <c r="L8" i="1"/>
  <c r="L9" i="1"/>
  <c r="K6" i="1"/>
  <c r="L6" i="1" s="1"/>
  <c r="J7" i="1"/>
  <c r="J5" i="1"/>
  <c r="J12" i="1"/>
  <c r="J10" i="1"/>
  <c r="I42" i="1"/>
  <c r="I37" i="1"/>
  <c r="I34" i="1"/>
  <c r="I29" i="1"/>
  <c r="J29" i="1" s="1"/>
  <c r="L29" i="1" s="1"/>
  <c r="I26" i="1"/>
  <c r="J26" i="1" s="1"/>
  <c r="L26" i="1" s="1"/>
  <c r="I21" i="1"/>
  <c r="J21" i="1" s="1"/>
  <c r="L21" i="1" s="1"/>
  <c r="I18" i="1"/>
  <c r="J18" i="1" s="1"/>
  <c r="L18" i="1" s="1"/>
  <c r="I13" i="1"/>
  <c r="J13" i="1" s="1"/>
  <c r="J34" i="1"/>
  <c r="L34" i="1" s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H40" i="1"/>
  <c r="H32" i="1"/>
  <c r="H24" i="1"/>
  <c r="H16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F44" i="1"/>
  <c r="I44" i="1" s="1"/>
  <c r="J44" i="1" s="1"/>
  <c r="F43" i="1"/>
  <c r="I43" i="1" s="1"/>
  <c r="J43" i="1" s="1"/>
  <c r="L43" i="1" s="1"/>
  <c r="F42" i="1"/>
  <c r="J42" i="1" s="1"/>
  <c r="L42" i="1" s="1"/>
  <c r="F41" i="1"/>
  <c r="F40" i="1"/>
  <c r="I40" i="1" s="1"/>
  <c r="F39" i="1"/>
  <c r="I39" i="1" s="1"/>
  <c r="F38" i="1"/>
  <c r="I38" i="1" s="1"/>
  <c r="J38" i="1" s="1"/>
  <c r="L38" i="1" s="1"/>
  <c r="F37" i="1"/>
  <c r="F36" i="1"/>
  <c r="I36" i="1" s="1"/>
  <c r="F35" i="1"/>
  <c r="F34" i="1"/>
  <c r="F33" i="1"/>
  <c r="I33" i="1" s="1"/>
  <c r="F32" i="1"/>
  <c r="I32" i="1" s="1"/>
  <c r="F31" i="1"/>
  <c r="I31" i="1" s="1"/>
  <c r="J31" i="1" s="1"/>
  <c r="L31" i="1" s="1"/>
  <c r="F30" i="1"/>
  <c r="I30" i="1" s="1"/>
  <c r="J30" i="1" s="1"/>
  <c r="L30" i="1" s="1"/>
  <c r="F29" i="1"/>
  <c r="F28" i="1"/>
  <c r="I28" i="1" s="1"/>
  <c r="F27" i="1"/>
  <c r="I27" i="1" s="1"/>
  <c r="F26" i="1"/>
  <c r="F25" i="1"/>
  <c r="I25" i="1" s="1"/>
  <c r="J25" i="1" s="1"/>
  <c r="L25" i="1" s="1"/>
  <c r="F24" i="1"/>
  <c r="I24" i="1" s="1"/>
  <c r="J24" i="1" s="1"/>
  <c r="L24" i="1" s="1"/>
  <c r="F23" i="1"/>
  <c r="I23" i="1" s="1"/>
  <c r="J23" i="1" s="1"/>
  <c r="L23" i="1" s="1"/>
  <c r="F22" i="1"/>
  <c r="I22" i="1" s="1"/>
  <c r="J22" i="1" s="1"/>
  <c r="L22" i="1" s="1"/>
  <c r="F21" i="1"/>
  <c r="F20" i="1"/>
  <c r="I20" i="1" s="1"/>
  <c r="F19" i="1"/>
  <c r="I19" i="1" s="1"/>
  <c r="F18" i="1"/>
  <c r="F17" i="1"/>
  <c r="F16" i="1"/>
  <c r="I16" i="1" s="1"/>
  <c r="F15" i="1"/>
  <c r="I15" i="1" s="1"/>
  <c r="J15" i="1" s="1"/>
  <c r="L15" i="1" s="1"/>
  <c r="F14" i="1"/>
  <c r="I14" i="1" s="1"/>
  <c r="J14" i="1" s="1"/>
  <c r="L14" i="1" s="1"/>
  <c r="F13" i="1"/>
  <c r="J32" i="1" l="1"/>
  <c r="L32" i="1" s="1"/>
  <c r="K7" i="1"/>
  <c r="L7" i="1" s="1"/>
  <c r="J17" i="1"/>
  <c r="L17" i="1" s="1"/>
  <c r="J37" i="1"/>
  <c r="M45" i="1"/>
  <c r="J33" i="1"/>
  <c r="L33" i="1" s="1"/>
  <c r="L10" i="1"/>
  <c r="K10" i="1"/>
  <c r="K5" i="1"/>
  <c r="L5" i="1" s="1"/>
  <c r="J41" i="1"/>
  <c r="L41" i="1" s="1"/>
  <c r="I17" i="1"/>
  <c r="I41" i="1"/>
  <c r="K12" i="1"/>
  <c r="L12" i="1"/>
  <c r="J39" i="1"/>
  <c r="L39" i="1" s="1"/>
  <c r="J28" i="1"/>
  <c r="L28" i="1" s="1"/>
  <c r="J20" i="1"/>
  <c r="L20" i="1" s="1"/>
  <c r="J40" i="1"/>
  <c r="L40" i="1" s="1"/>
  <c r="J16" i="1"/>
  <c r="L16" i="1" s="1"/>
  <c r="J36" i="1"/>
  <c r="L36" i="1" s="1"/>
  <c r="J27" i="1"/>
  <c r="L27" i="1" s="1"/>
  <c r="J19" i="1"/>
  <c r="L19" i="1" s="1"/>
  <c r="I35" i="1"/>
  <c r="J35" i="1" s="1"/>
  <c r="L35" i="1" s="1"/>
  <c r="L44" i="1"/>
  <c r="L37" i="1"/>
  <c r="L13" i="1"/>
  <c r="L45" i="1" l="1"/>
</calcChain>
</file>

<file path=xl/sharedStrings.xml><?xml version="1.0" encoding="utf-8"?>
<sst xmlns="http://schemas.openxmlformats.org/spreadsheetml/2006/main" count="141" uniqueCount="68">
  <si>
    <r>
      <rPr>
        <b/>
        <sz val="11"/>
        <rFont val="Calibri"/>
        <family val="1"/>
      </rPr>
      <t>SI.No.</t>
    </r>
  </si>
  <si>
    <r>
      <rPr>
        <b/>
        <sz val="11"/>
        <rFont val="Calibri"/>
        <family val="1"/>
      </rPr>
      <t>Block</t>
    </r>
  </si>
  <si>
    <r>
      <rPr>
        <b/>
        <sz val="11"/>
        <rFont val="Calibri"/>
        <family val="1"/>
      </rPr>
      <t>Floor</t>
    </r>
  </si>
  <si>
    <r>
      <rPr>
        <b/>
        <sz val="11"/>
        <rFont val="Calibri"/>
        <family val="1"/>
      </rPr>
      <t>Type</t>
    </r>
  </si>
  <si>
    <r>
      <rPr>
        <b/>
        <sz val="11"/>
        <rFont val="Calibri"/>
        <family val="1"/>
      </rPr>
      <t>Apartment No.</t>
    </r>
  </si>
  <si>
    <r>
      <rPr>
        <b/>
        <sz val="11"/>
        <rFont val="Calibri"/>
        <family val="1"/>
      </rPr>
      <t xml:space="preserve">(a) Carpet Area (as per Sec 2(k) of the RERA Act)
</t>
    </r>
    <r>
      <rPr>
        <b/>
        <sz val="11"/>
        <rFont val="Calibri"/>
        <family val="1"/>
      </rPr>
      <t>(sq.m)</t>
    </r>
  </si>
  <si>
    <r>
      <rPr>
        <b/>
        <sz val="11"/>
        <rFont val="Calibri"/>
        <family val="1"/>
      </rPr>
      <t>(b) Exclusive Balcony (sq.m)</t>
    </r>
  </si>
  <si>
    <r>
      <rPr>
        <b/>
        <sz val="11"/>
        <rFont val="Calibri"/>
        <family val="1"/>
      </rPr>
      <t xml:space="preserve">(c) Exclusive
</t>
    </r>
    <r>
      <rPr>
        <b/>
        <sz val="11"/>
        <rFont val="Calibri"/>
        <family val="1"/>
      </rPr>
      <t xml:space="preserve">Verandah/Utility
</t>
    </r>
    <r>
      <rPr>
        <b/>
        <sz val="11"/>
        <rFont val="Calibri"/>
        <family val="1"/>
      </rPr>
      <t>/ Service/ Open Terrace (sq.m)</t>
    </r>
  </si>
  <si>
    <r>
      <rPr>
        <b/>
        <sz val="11"/>
        <rFont val="Times New Roman"/>
        <family val="1"/>
      </rPr>
      <t xml:space="preserve">(d)
</t>
    </r>
    <r>
      <rPr>
        <b/>
        <sz val="11"/>
        <rFont val="Calibri"/>
        <family val="1"/>
      </rPr>
      <t>Area of External walls (sq.m)</t>
    </r>
  </si>
  <si>
    <r>
      <rPr>
        <b/>
        <sz val="11"/>
        <rFont val="Times New Roman"/>
        <family val="1"/>
      </rPr>
      <t xml:space="preserve">e = (a + b + c+ d) </t>
    </r>
    <r>
      <rPr>
        <b/>
        <sz val="11"/>
        <rFont val="Calibri"/>
        <family val="1"/>
      </rPr>
      <t xml:space="preserve">Floor area of the apartment
</t>
    </r>
    <r>
      <rPr>
        <b/>
        <sz val="11"/>
        <rFont val="Calibri"/>
        <family val="1"/>
      </rPr>
      <t>(sq.m)</t>
    </r>
  </si>
  <si>
    <r>
      <rPr>
        <b/>
        <sz val="11"/>
        <rFont val="Calibri"/>
        <family val="1"/>
      </rPr>
      <t xml:space="preserve">(f) Proportionate Common Area
</t>
    </r>
    <r>
      <rPr>
        <b/>
        <sz val="11"/>
        <rFont val="Calibri"/>
        <family val="1"/>
      </rPr>
      <t>(sq.m)</t>
    </r>
  </si>
  <si>
    <r>
      <rPr>
        <b/>
        <sz val="11"/>
        <rFont val="Times New Roman"/>
        <family val="1"/>
      </rPr>
      <t xml:space="preserve">g = (e + f) </t>
    </r>
    <r>
      <rPr>
        <b/>
        <sz val="11"/>
        <rFont val="Calibri"/>
        <family val="1"/>
      </rPr>
      <t xml:space="preserve">Gross Area of the apartment
</t>
    </r>
    <r>
      <rPr>
        <b/>
        <sz val="11"/>
        <rFont val="Calibri"/>
        <family val="1"/>
      </rPr>
      <t>(sq.m)</t>
    </r>
  </si>
  <si>
    <r>
      <rPr>
        <b/>
        <sz val="11"/>
        <rFont val="Times New Roman"/>
        <family val="1"/>
      </rPr>
      <t xml:space="preserve">(h)
</t>
    </r>
    <r>
      <rPr>
        <b/>
        <sz val="11"/>
        <rFont val="Calibri"/>
        <family val="1"/>
      </rPr>
      <t>UDS land Area (sq.m)</t>
    </r>
  </si>
  <si>
    <r>
      <rPr>
        <b/>
        <sz val="11"/>
        <rFont val="Calibri"/>
        <family val="1"/>
      </rPr>
      <t xml:space="preserve">(i)
</t>
    </r>
    <r>
      <rPr>
        <b/>
        <sz val="11"/>
        <rFont val="Calibri"/>
        <family val="1"/>
      </rPr>
      <t>Car Parking (Nos.)</t>
    </r>
  </si>
  <si>
    <r>
      <rPr>
        <b/>
        <sz val="11"/>
        <rFont val="Calibri"/>
        <family val="1"/>
      </rPr>
      <t>Covered</t>
    </r>
  </si>
  <si>
    <r>
      <rPr>
        <b/>
        <sz val="11"/>
        <rFont val="Calibri"/>
        <family val="1"/>
      </rPr>
      <t>Open</t>
    </r>
  </si>
  <si>
    <r>
      <rPr>
        <b/>
        <sz val="11"/>
        <rFont val="Calibri"/>
        <family val="1"/>
      </rPr>
      <t>TOTAL</t>
    </r>
  </si>
  <si>
    <r>
      <rPr>
        <b/>
        <sz val="11"/>
        <rFont val="Calibri"/>
        <family val="1"/>
      </rPr>
      <t>Visitors’ Car Parking</t>
    </r>
  </si>
  <si>
    <r>
      <rPr>
        <b/>
        <sz val="11"/>
        <rFont val="Calibri"/>
        <family val="1"/>
      </rPr>
      <t>Grand Total</t>
    </r>
  </si>
  <si>
    <t>1A</t>
  </si>
  <si>
    <t>2A</t>
  </si>
  <si>
    <t>3A</t>
  </si>
  <si>
    <t>4A</t>
  </si>
  <si>
    <t>5A</t>
  </si>
  <si>
    <t>1B</t>
  </si>
  <si>
    <t>1C</t>
  </si>
  <si>
    <t>1D</t>
  </si>
  <si>
    <t>1E</t>
  </si>
  <si>
    <t>1F</t>
  </si>
  <si>
    <t>1G</t>
  </si>
  <si>
    <t>1H</t>
  </si>
  <si>
    <t>2B</t>
  </si>
  <si>
    <t>2C</t>
  </si>
  <si>
    <t>2D</t>
  </si>
  <si>
    <t>2E</t>
  </si>
  <si>
    <t>2F</t>
  </si>
  <si>
    <t>2G</t>
  </si>
  <si>
    <t>2H</t>
  </si>
  <si>
    <t>3B</t>
  </si>
  <si>
    <t>3C</t>
  </si>
  <si>
    <t>3D</t>
  </si>
  <si>
    <t>3E</t>
  </si>
  <si>
    <t>3F</t>
  </si>
  <si>
    <t>3G</t>
  </si>
  <si>
    <t>3H</t>
  </si>
  <si>
    <t>4B</t>
  </si>
  <si>
    <t>4C</t>
  </si>
  <si>
    <t>4D</t>
  </si>
  <si>
    <t>4E</t>
  </si>
  <si>
    <t>4F</t>
  </si>
  <si>
    <t>4G</t>
  </si>
  <si>
    <t>4H</t>
  </si>
  <si>
    <t>5B</t>
  </si>
  <si>
    <t>5C</t>
  </si>
  <si>
    <t>5D</t>
  </si>
  <si>
    <t>5E</t>
  </si>
  <si>
    <t>5F</t>
  </si>
  <si>
    <t>5G</t>
  </si>
  <si>
    <t>5H</t>
  </si>
  <si>
    <t>2BHK</t>
  </si>
  <si>
    <t>3BHK</t>
  </si>
  <si>
    <t>I FLOOR</t>
  </si>
  <si>
    <t>II FLOOR</t>
  </si>
  <si>
    <t>III FLOOR</t>
  </si>
  <si>
    <t>IV FLOOR</t>
  </si>
  <si>
    <t>V FLOOR</t>
  </si>
  <si>
    <t>Carpet Area Statement  for The proposed construction of Stilt floor + 5 Floors (Height – 18.30m) Residential Building with 40 Dwelling Units for Affordable Housing at Dr.Solomon Street and Bajanai Koil 2nd Street, Pallavaram, Chennai 600043 Comprised in Old S.No.346/12, 346/13B &amp; 352/44B, 352/44A &amp; 346/14B (Document) and T.S.No.94, 95, 96, 99 &amp; 147 (Patta), Block No.9, Ward No.B, Zamin Pallavaram Village, Pallavaram Taluk within the limit of Tambaram Municipal Corporation</t>
  </si>
  <si>
    <t>Carpet Area Statement                              Date18.04.2026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</si>
</sst>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b/>
      <sz val="14"/>
      <name val="Calibri"/>
      <family val="1"/>
    </font>
    <font>
      <b/>
      <sz val="11"/>
      <name val="Calibri"/>
      <family val="1"/>
    </font>
    <font>
      <b/>
      <sz val="11"/>
      <name val="Times New Roman"/>
      <family val="1"/>
    </font>
    <font>
      <b/>
      <sz val="11"/>
      <name val="Calibri"/>
      <family val="2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 inden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left" vertical="top"/>
    </xf>
    <xf numFmtId="2" fontId="9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 indent="53"/>
    </xf>
    <xf numFmtId="0" fontId="1" fillId="0" borderId="4" xfId="0" applyFont="1" applyFill="1" applyBorder="1" applyAlignment="1">
      <alignment horizontal="left" vertical="top" wrapText="1" indent="53"/>
    </xf>
    <xf numFmtId="0" fontId="3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 indent="1"/>
    </xf>
    <xf numFmtId="0" fontId="2" fillId="0" borderId="8" xfId="0" applyFont="1" applyFill="1" applyBorder="1" applyAlignment="1">
      <alignment horizontal="left" vertical="top" wrapText="1" inden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9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7">
          <cell r="L7">
            <v>79.149054763342463</v>
          </cell>
        </row>
        <row r="8">
          <cell r="L8">
            <v>79.149054763342463</v>
          </cell>
        </row>
        <row r="9">
          <cell r="L9">
            <v>92.897951600167218</v>
          </cell>
        </row>
        <row r="10">
          <cell r="L10">
            <v>92.897951600167218</v>
          </cell>
        </row>
        <row r="11">
          <cell r="L11">
            <v>130.98611175623577</v>
          </cell>
        </row>
        <row r="12">
          <cell r="L12">
            <v>122.16080635421989</v>
          </cell>
        </row>
        <row r="13">
          <cell r="L13">
            <v>109.61958288819731</v>
          </cell>
        </row>
        <row r="14">
          <cell r="L14">
            <v>103.67411398578662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view="pageBreakPreview" topLeftCell="A25" zoomScale="70" zoomScaleNormal="70" zoomScaleSheetLayoutView="70" workbookViewId="0">
      <selection activeCell="R46" sqref="R46"/>
    </sheetView>
  </sheetViews>
  <sheetFormatPr defaultRowHeight="12.75" x14ac:dyDescent="0.2"/>
  <cols>
    <col min="1" max="1" width="7.1640625" customWidth="1"/>
    <col min="2" max="2" width="5.33203125" customWidth="1"/>
    <col min="3" max="3" width="12.1640625" customWidth="1"/>
    <col min="4" max="4" width="8.5" customWidth="1"/>
    <col min="5" max="5" width="6.6640625" customWidth="1"/>
    <col min="6" max="6" width="9.83203125" customWidth="1"/>
    <col min="7" max="7" width="12.5" customWidth="1"/>
    <col min="8" max="8" width="12.83203125" customWidth="1"/>
    <col min="9" max="9" width="11.33203125" customWidth="1"/>
    <col min="10" max="10" width="13.6640625" customWidth="1"/>
    <col min="11" max="11" width="14.6640625" customWidth="1"/>
    <col min="12" max="12" width="15.6640625" customWidth="1"/>
    <col min="13" max="13" width="13.33203125" customWidth="1"/>
    <col min="14" max="14" width="7.33203125" customWidth="1"/>
    <col min="15" max="15" width="6.83203125" customWidth="1"/>
    <col min="16" max="16" width="14" customWidth="1"/>
    <col min="18" max="18" width="11" customWidth="1"/>
  </cols>
  <sheetData>
    <row r="1" spans="1:18" ht="33" customHeight="1" x14ac:dyDescent="0.2">
      <c r="A1" s="33" t="s">
        <v>67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8" ht="91.5" customHeight="1" x14ac:dyDescent="0.2">
      <c r="A2" s="35" t="s">
        <v>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2"/>
    </row>
    <row r="3" spans="1:18" ht="63.95" customHeight="1" x14ac:dyDescent="0.2">
      <c r="A3" s="38" t="s">
        <v>0</v>
      </c>
      <c r="B3" s="38" t="s">
        <v>1</v>
      </c>
      <c r="C3" s="38" t="s">
        <v>2</v>
      </c>
      <c r="D3" s="40" t="s">
        <v>3</v>
      </c>
      <c r="E3" s="40" t="s">
        <v>4</v>
      </c>
      <c r="F3" s="24" t="s">
        <v>5</v>
      </c>
      <c r="G3" s="38" t="s">
        <v>6</v>
      </c>
      <c r="H3" s="42" t="s">
        <v>7</v>
      </c>
      <c r="I3" s="26" t="s">
        <v>8</v>
      </c>
      <c r="J3" s="42" t="s">
        <v>9</v>
      </c>
      <c r="K3" s="24" t="s">
        <v>10</v>
      </c>
      <c r="L3" s="26" t="s">
        <v>11</v>
      </c>
      <c r="M3" s="24" t="s">
        <v>12</v>
      </c>
      <c r="N3" s="28" t="s">
        <v>13</v>
      </c>
      <c r="O3" s="29"/>
      <c r="P3" s="3"/>
    </row>
    <row r="4" spans="1:18" ht="41.25" customHeight="1" x14ac:dyDescent="0.2">
      <c r="A4" s="39"/>
      <c r="B4" s="39"/>
      <c r="C4" s="39"/>
      <c r="D4" s="41"/>
      <c r="E4" s="41"/>
      <c r="F4" s="25"/>
      <c r="G4" s="39"/>
      <c r="H4" s="43"/>
      <c r="I4" s="27"/>
      <c r="J4" s="43"/>
      <c r="K4" s="25"/>
      <c r="L4" s="27"/>
      <c r="M4" s="25"/>
      <c r="N4" s="10" t="s">
        <v>14</v>
      </c>
      <c r="O4" s="10" t="s">
        <v>15</v>
      </c>
      <c r="P4" s="1"/>
    </row>
    <row r="5" spans="1:18" ht="24.75" customHeight="1" x14ac:dyDescent="0.2">
      <c r="A5" s="11">
        <v>1</v>
      </c>
      <c r="B5" s="12"/>
      <c r="C5" s="13" t="s">
        <v>61</v>
      </c>
      <c r="D5" s="14" t="s">
        <v>59</v>
      </c>
      <c r="E5" s="14" t="s">
        <v>19</v>
      </c>
      <c r="F5" s="6">
        <f>586.562/10.7645</f>
        <v>54.490408286497285</v>
      </c>
      <c r="G5" s="6">
        <f>32.47/10.7645</f>
        <v>3.0163964884574295</v>
      </c>
      <c r="H5" s="6">
        <v>0</v>
      </c>
      <c r="I5" s="15">
        <f>(646.205/10.7645)-F5</f>
        <v>5.5407125272887754</v>
      </c>
      <c r="J5" s="15">
        <f>(F5+G5+H5+I5)</f>
        <v>63.047517302243492</v>
      </c>
      <c r="K5" s="15">
        <f>[1]Sheet1!L7-J5</f>
        <v>16.101537461098971</v>
      </c>
      <c r="L5" s="15">
        <f>(J5+K5)</f>
        <v>79.149054763342463</v>
      </c>
      <c r="M5" s="6">
        <f>280/10.7645</f>
        <v>26.011426448046819</v>
      </c>
      <c r="N5" s="16"/>
      <c r="O5" s="11"/>
      <c r="P5" s="1"/>
    </row>
    <row r="6" spans="1:18" ht="24.75" customHeight="1" x14ac:dyDescent="0.2">
      <c r="A6" s="11">
        <v>2</v>
      </c>
      <c r="B6" s="12"/>
      <c r="C6" s="13" t="s">
        <v>61</v>
      </c>
      <c r="D6" s="14" t="s">
        <v>59</v>
      </c>
      <c r="E6" s="14" t="s">
        <v>24</v>
      </c>
      <c r="F6" s="6">
        <f>569.297/10.7645</f>
        <v>52.886525152120399</v>
      </c>
      <c r="G6" s="6">
        <f>(31.709+25.145)/10.7645</f>
        <v>5.2816201402759066</v>
      </c>
      <c r="H6" s="6">
        <v>0</v>
      </c>
      <c r="I6" s="15">
        <f>(616.371/10.7645)-F6+0.51</f>
        <v>4.8830781736262683</v>
      </c>
      <c r="J6" s="15">
        <f t="shared" ref="J6:J44" si="0">(F6+G6+H6+I6)</f>
        <v>63.05122346602257</v>
      </c>
      <c r="K6" s="15">
        <f>[1]Sheet1!L8-J6</f>
        <v>16.097831297319892</v>
      </c>
      <c r="L6" s="15">
        <f t="shared" ref="L6:L44" si="1">(J6+K6)</f>
        <v>79.149054763342463</v>
      </c>
      <c r="M6" s="6">
        <f t="shared" ref="M6:M14" si="2">280/10.7645</f>
        <v>26.011426448046819</v>
      </c>
      <c r="N6" s="16"/>
      <c r="O6" s="11"/>
      <c r="P6" s="1"/>
    </row>
    <row r="7" spans="1:18" ht="24.75" customHeight="1" x14ac:dyDescent="0.2">
      <c r="A7" s="11">
        <v>3</v>
      </c>
      <c r="B7" s="12"/>
      <c r="C7" s="13" t="s">
        <v>61</v>
      </c>
      <c r="D7" s="14" t="s">
        <v>59</v>
      </c>
      <c r="E7" s="14" t="s">
        <v>25</v>
      </c>
      <c r="F7" s="6">
        <f>689.419/10.7645</f>
        <v>64.045612894235674</v>
      </c>
      <c r="G7" s="6">
        <f>42.024/10.7645</f>
        <v>3.9039435180454274</v>
      </c>
      <c r="H7" s="6">
        <v>0</v>
      </c>
      <c r="I7" s="15">
        <f>(747.403/10.7645)-F7</f>
        <v>5.3865948255841118</v>
      </c>
      <c r="J7" s="15">
        <f t="shared" si="0"/>
        <v>73.336151237865209</v>
      </c>
      <c r="K7" s="15">
        <f>[1]Sheet1!L9-J7</f>
        <v>19.561800362302009</v>
      </c>
      <c r="L7" s="15">
        <f t="shared" si="1"/>
        <v>92.897951600167218</v>
      </c>
      <c r="M7" s="6">
        <f>329/10.7645</f>
        <v>30.563426076455013</v>
      </c>
      <c r="N7" s="16"/>
      <c r="O7" s="11">
        <v>1</v>
      </c>
      <c r="P7" s="1"/>
    </row>
    <row r="8" spans="1:18" ht="24" customHeight="1" x14ac:dyDescent="0.2">
      <c r="A8" s="11">
        <v>4</v>
      </c>
      <c r="B8" s="12"/>
      <c r="C8" s="13" t="s">
        <v>61</v>
      </c>
      <c r="D8" s="14" t="s">
        <v>59</v>
      </c>
      <c r="E8" s="14" t="s">
        <v>26</v>
      </c>
      <c r="F8" s="6">
        <f>657.832/10.7645</f>
        <v>61.111245297041201</v>
      </c>
      <c r="G8" s="6">
        <f>35.315/10.7645</f>
        <v>3.280691160759905</v>
      </c>
      <c r="H8" s="6">
        <f>27.055/10.7645</f>
        <v>2.5133540805425238</v>
      </c>
      <c r="I8" s="15">
        <f>(725.182/10.7645)-F8</f>
        <v>6.2566770402712635</v>
      </c>
      <c r="J8" s="15">
        <f t="shared" si="0"/>
        <v>73.161967578614906</v>
      </c>
      <c r="K8" s="15">
        <f>[1]Sheet1!L10-J8</f>
        <v>19.735984021552312</v>
      </c>
      <c r="L8" s="15">
        <f t="shared" si="1"/>
        <v>92.897951600167218</v>
      </c>
      <c r="M8" s="6">
        <f>329/10.7645</f>
        <v>30.563426076455013</v>
      </c>
      <c r="N8" s="16"/>
      <c r="O8" s="11">
        <v>1</v>
      </c>
      <c r="P8" s="1"/>
    </row>
    <row r="9" spans="1:18" ht="28.5" customHeight="1" x14ac:dyDescent="0.2">
      <c r="A9" s="11">
        <v>5</v>
      </c>
      <c r="B9" s="12"/>
      <c r="C9" s="13" t="s">
        <v>61</v>
      </c>
      <c r="D9" s="14" t="s">
        <v>60</v>
      </c>
      <c r="E9" s="14" t="s">
        <v>27</v>
      </c>
      <c r="F9" s="6">
        <f>976.67/10.7645</f>
        <v>90.730642389335316</v>
      </c>
      <c r="G9" s="6">
        <f>43.695/10.7645</f>
        <v>4.0591759951693067</v>
      </c>
      <c r="H9" s="6">
        <v>0</v>
      </c>
      <c r="I9" s="15">
        <f>(1071.849/10.7645)-F9</f>
        <v>8.8419341353523038</v>
      </c>
      <c r="J9" s="15">
        <f t="shared" si="0"/>
        <v>103.63175251985693</v>
      </c>
      <c r="K9" s="15">
        <f>[1]Sheet1!L11-J9</f>
        <v>27.354359236378841</v>
      </c>
      <c r="L9" s="15">
        <f t="shared" si="1"/>
        <v>130.98611175623577</v>
      </c>
      <c r="M9" s="6">
        <f>463/10.7645</f>
        <v>43.011751590877424</v>
      </c>
      <c r="N9" s="16"/>
      <c r="O9" s="11">
        <v>1</v>
      </c>
      <c r="P9" s="1"/>
    </row>
    <row r="10" spans="1:18" ht="24.75" customHeight="1" x14ac:dyDescent="0.2">
      <c r="A10" s="11">
        <v>6</v>
      </c>
      <c r="B10" s="12"/>
      <c r="C10" s="13" t="s">
        <v>61</v>
      </c>
      <c r="D10" s="14" t="s">
        <v>60</v>
      </c>
      <c r="E10" s="14" t="s">
        <v>28</v>
      </c>
      <c r="F10" s="6">
        <f>924.276/10.7645</f>
        <v>85.863347113196156</v>
      </c>
      <c r="G10" s="6">
        <f>35.589/10.7645</f>
        <v>3.3061451994983511</v>
      </c>
      <c r="H10" s="6">
        <v>0</v>
      </c>
      <c r="I10" s="15">
        <f>(1001.86/10.7645)-F10</f>
        <v>7.2073946769473736</v>
      </c>
      <c r="J10" s="15">
        <f t="shared" si="0"/>
        <v>96.376886989641875</v>
      </c>
      <c r="K10" s="15">
        <f>[1]Sheet1!L12-J10</f>
        <v>25.783919364578011</v>
      </c>
      <c r="L10" s="15">
        <f t="shared" si="1"/>
        <v>122.16080635421989</v>
      </c>
      <c r="M10" s="6">
        <f>432/10.7645</f>
        <v>40.131915091272241</v>
      </c>
      <c r="N10" s="16"/>
      <c r="O10" s="11">
        <v>1</v>
      </c>
      <c r="P10" s="1"/>
    </row>
    <row r="11" spans="1:18" ht="23.25" customHeight="1" x14ac:dyDescent="0.2">
      <c r="A11" s="11">
        <v>7</v>
      </c>
      <c r="B11" s="12"/>
      <c r="C11" s="13" t="s">
        <v>61</v>
      </c>
      <c r="D11" s="14" t="s">
        <v>60</v>
      </c>
      <c r="E11" s="14" t="s">
        <v>29</v>
      </c>
      <c r="F11" s="6">
        <f>819.523/10.7645</f>
        <v>76.132007989223837</v>
      </c>
      <c r="G11" s="6">
        <f>40.173/10.7645</f>
        <v>3.7319894096335178</v>
      </c>
      <c r="H11" s="6">
        <v>0</v>
      </c>
      <c r="I11" s="15">
        <f>(890.297/10.7645)-F11</f>
        <v>6.5747596265502324</v>
      </c>
      <c r="J11" s="15">
        <f t="shared" si="0"/>
        <v>86.438757025407583</v>
      </c>
      <c r="K11" s="15">
        <f>[1]Sheet1!L13-J11</f>
        <v>23.180825862789732</v>
      </c>
      <c r="L11" s="15">
        <f t="shared" si="1"/>
        <v>109.61958288819731</v>
      </c>
      <c r="M11" s="6">
        <f>388/10.7645</f>
        <v>36.044405220864881</v>
      </c>
      <c r="N11" s="16"/>
      <c r="O11" s="11">
        <v>1</v>
      </c>
      <c r="P11" s="1"/>
    </row>
    <row r="12" spans="1:18" ht="23.25" customHeight="1" x14ac:dyDescent="0.2">
      <c r="A12" s="11">
        <v>8</v>
      </c>
      <c r="B12" s="12"/>
      <c r="C12" s="13" t="s">
        <v>61</v>
      </c>
      <c r="D12" s="14" t="s">
        <v>60</v>
      </c>
      <c r="E12" s="14" t="s">
        <v>30</v>
      </c>
      <c r="F12" s="6">
        <f>764.198/10.7645</f>
        <v>70.992428816944582</v>
      </c>
      <c r="G12" s="6">
        <f>35.48/10.7645</f>
        <v>3.2960193227739327</v>
      </c>
      <c r="H12" s="6">
        <v>0</v>
      </c>
      <c r="I12" s="15">
        <f>(846.125/10.7645)-F12</f>
        <v>7.6108504807469046</v>
      </c>
      <c r="J12" s="15">
        <f t="shared" si="0"/>
        <v>81.899298620465416</v>
      </c>
      <c r="K12" s="15">
        <f>[1]Sheet1!L14-J12</f>
        <v>21.774815365321203</v>
      </c>
      <c r="L12" s="15">
        <f t="shared" si="1"/>
        <v>103.67411398578662</v>
      </c>
      <c r="M12" s="6">
        <f>367/10.7645</f>
        <v>34.093548237261366</v>
      </c>
      <c r="N12" s="16"/>
      <c r="O12" s="11">
        <v>1</v>
      </c>
      <c r="P12" s="1"/>
    </row>
    <row r="13" spans="1:18" ht="29.1" customHeight="1" x14ac:dyDescent="0.2">
      <c r="A13" s="11">
        <v>9</v>
      </c>
      <c r="B13" s="12"/>
      <c r="C13" s="13" t="s">
        <v>62</v>
      </c>
      <c r="D13" s="14" t="s">
        <v>59</v>
      </c>
      <c r="E13" s="14" t="s">
        <v>20</v>
      </c>
      <c r="F13" s="6">
        <f>586.562/10.7645</f>
        <v>54.490408286497285</v>
      </c>
      <c r="G13" s="6">
        <f>32.47/10.7645</f>
        <v>3.0163964884574295</v>
      </c>
      <c r="H13" s="6">
        <v>0</v>
      </c>
      <c r="I13" s="15">
        <f>(646.205/10.7645)-F13</f>
        <v>5.5407125272887754</v>
      </c>
      <c r="J13" s="15">
        <f t="shared" si="0"/>
        <v>63.047517302243492</v>
      </c>
      <c r="K13" s="15">
        <v>16.101537461098971</v>
      </c>
      <c r="L13" s="15">
        <f t="shared" si="1"/>
        <v>79.149054763342463</v>
      </c>
      <c r="M13" s="6">
        <f>280/10.7645</f>
        <v>26.011426448046819</v>
      </c>
      <c r="N13" s="16"/>
      <c r="O13" s="11"/>
      <c r="P13" s="1"/>
    </row>
    <row r="14" spans="1:18" ht="29.1" customHeight="1" x14ac:dyDescent="0.2">
      <c r="A14" s="11">
        <v>10</v>
      </c>
      <c r="B14" s="12"/>
      <c r="C14" s="13" t="s">
        <v>62</v>
      </c>
      <c r="D14" s="14" t="s">
        <v>59</v>
      </c>
      <c r="E14" s="14" t="s">
        <v>31</v>
      </c>
      <c r="F14" s="6">
        <f>569.297/10.7645</f>
        <v>52.886525152120399</v>
      </c>
      <c r="G14" s="6">
        <f>(31.709+25.145)/10.7645</f>
        <v>5.2816201402759066</v>
      </c>
      <c r="H14" s="6">
        <v>0</v>
      </c>
      <c r="I14" s="15">
        <f>(616.371/10.7645)-F14</f>
        <v>4.3730781736262685</v>
      </c>
      <c r="J14" s="15">
        <f t="shared" si="0"/>
        <v>62.541223466022572</v>
      </c>
      <c r="K14" s="15">
        <v>16.097831297319892</v>
      </c>
      <c r="L14" s="15">
        <f t="shared" si="1"/>
        <v>78.639054763342472</v>
      </c>
      <c r="M14" s="6">
        <f t="shared" si="2"/>
        <v>26.011426448046819</v>
      </c>
      <c r="N14" s="16"/>
      <c r="O14" s="11"/>
      <c r="P14" s="1"/>
    </row>
    <row r="15" spans="1:18" ht="29.1" customHeight="1" x14ac:dyDescent="0.2">
      <c r="A15" s="11">
        <v>11</v>
      </c>
      <c r="B15" s="12"/>
      <c r="C15" s="13" t="s">
        <v>62</v>
      </c>
      <c r="D15" s="14" t="s">
        <v>59</v>
      </c>
      <c r="E15" s="14" t="s">
        <v>32</v>
      </c>
      <c r="F15" s="6">
        <f>689.419/10.7645</f>
        <v>64.045612894235674</v>
      </c>
      <c r="G15" s="6">
        <f>42.024/10.7645</f>
        <v>3.9039435180454274</v>
      </c>
      <c r="H15" s="6">
        <v>0</v>
      </c>
      <c r="I15" s="15">
        <f>(747.403/10.7645)-F15</f>
        <v>5.3865948255841118</v>
      </c>
      <c r="J15" s="15">
        <f t="shared" si="0"/>
        <v>73.336151237865209</v>
      </c>
      <c r="K15" s="15">
        <v>19.561800362302009</v>
      </c>
      <c r="L15" s="15">
        <f t="shared" si="1"/>
        <v>92.897951600167218</v>
      </c>
      <c r="M15" s="6">
        <f>329/10.7645</f>
        <v>30.563426076455013</v>
      </c>
      <c r="N15" s="16"/>
      <c r="O15" s="11">
        <v>1</v>
      </c>
      <c r="P15" s="1"/>
    </row>
    <row r="16" spans="1:18" ht="27.95" customHeight="1" x14ac:dyDescent="0.2">
      <c r="A16" s="11">
        <v>12</v>
      </c>
      <c r="B16" s="17"/>
      <c r="C16" s="13" t="s">
        <v>62</v>
      </c>
      <c r="D16" s="14" t="s">
        <v>59</v>
      </c>
      <c r="E16" s="14" t="s">
        <v>33</v>
      </c>
      <c r="F16" s="6">
        <f>657.832/10.7645</f>
        <v>61.111245297041201</v>
      </c>
      <c r="G16" s="6">
        <f>35.315/10.7645</f>
        <v>3.280691160759905</v>
      </c>
      <c r="H16" s="6">
        <f>27.055/10.7645</f>
        <v>2.5133540805425238</v>
      </c>
      <c r="I16" s="15">
        <f>(725.182/10.7645)-F16</f>
        <v>6.2566770402712635</v>
      </c>
      <c r="J16" s="15">
        <f t="shared" si="0"/>
        <v>73.161967578614906</v>
      </c>
      <c r="K16" s="15">
        <v>19.735984021552312</v>
      </c>
      <c r="L16" s="15">
        <f t="shared" si="1"/>
        <v>92.897951600167218</v>
      </c>
      <c r="M16" s="6">
        <f>329/10.7645</f>
        <v>30.563426076455013</v>
      </c>
      <c r="N16" s="17"/>
      <c r="O16" s="11">
        <v>1</v>
      </c>
      <c r="P16" s="1"/>
      <c r="R16" s="19"/>
    </row>
    <row r="17" spans="1:16" ht="29.1" customHeight="1" x14ac:dyDescent="0.2">
      <c r="A17" s="11">
        <v>13</v>
      </c>
      <c r="B17" s="17"/>
      <c r="C17" s="13" t="s">
        <v>62</v>
      </c>
      <c r="D17" s="14" t="s">
        <v>60</v>
      </c>
      <c r="E17" s="14" t="s">
        <v>34</v>
      </c>
      <c r="F17" s="6">
        <f>976.67/10.7645</f>
        <v>90.730642389335316</v>
      </c>
      <c r="G17" s="6">
        <f>43.695/10.7645</f>
        <v>4.0591759951693067</v>
      </c>
      <c r="H17" s="6">
        <v>0</v>
      </c>
      <c r="I17" s="15">
        <f>(1071.849/10.7645)-F17</f>
        <v>8.8419341353523038</v>
      </c>
      <c r="J17" s="15">
        <f t="shared" si="0"/>
        <v>103.63175251985693</v>
      </c>
      <c r="K17" s="15">
        <v>27.354359236378841</v>
      </c>
      <c r="L17" s="15">
        <f t="shared" si="1"/>
        <v>130.98611175623577</v>
      </c>
      <c r="M17" s="6">
        <f>463/10.7645</f>
        <v>43.011751590877424</v>
      </c>
      <c r="N17" s="17"/>
      <c r="O17" s="11">
        <v>1</v>
      </c>
      <c r="P17" s="1"/>
    </row>
    <row r="18" spans="1:16" ht="29.1" customHeight="1" x14ac:dyDescent="0.2">
      <c r="A18" s="11">
        <v>14</v>
      </c>
      <c r="B18" s="17"/>
      <c r="C18" s="13" t="s">
        <v>62</v>
      </c>
      <c r="D18" s="14" t="s">
        <v>60</v>
      </c>
      <c r="E18" s="14" t="s">
        <v>35</v>
      </c>
      <c r="F18" s="6">
        <f>924.276/10.7645</f>
        <v>85.863347113196156</v>
      </c>
      <c r="G18" s="6">
        <f>35.589/10.7645</f>
        <v>3.3061451994983511</v>
      </c>
      <c r="H18" s="6">
        <v>0</v>
      </c>
      <c r="I18" s="15">
        <f>(1001.86/10.7645)-F18</f>
        <v>7.2073946769473736</v>
      </c>
      <c r="J18" s="15">
        <f t="shared" si="0"/>
        <v>96.376886989641875</v>
      </c>
      <c r="K18" s="15">
        <v>25.783919364578011</v>
      </c>
      <c r="L18" s="15">
        <f t="shared" si="1"/>
        <v>122.16080635421989</v>
      </c>
      <c r="M18" s="6">
        <f>432/10.7645</f>
        <v>40.131915091272241</v>
      </c>
      <c r="N18" s="17"/>
      <c r="O18" s="11">
        <v>1</v>
      </c>
      <c r="P18" s="1"/>
    </row>
    <row r="19" spans="1:16" ht="27.95" customHeight="1" x14ac:dyDescent="0.2">
      <c r="A19" s="11">
        <v>15</v>
      </c>
      <c r="B19" s="17"/>
      <c r="C19" s="13" t="s">
        <v>62</v>
      </c>
      <c r="D19" s="14" t="s">
        <v>60</v>
      </c>
      <c r="E19" s="14" t="s">
        <v>36</v>
      </c>
      <c r="F19" s="6">
        <f>819.523/10.7645</f>
        <v>76.132007989223837</v>
      </c>
      <c r="G19" s="6">
        <f>40.173/10.7645</f>
        <v>3.7319894096335178</v>
      </c>
      <c r="H19" s="6">
        <v>0</v>
      </c>
      <c r="I19" s="15">
        <f>(890.297/10.7645)-F19</f>
        <v>6.5747596265502324</v>
      </c>
      <c r="J19" s="15">
        <f t="shared" si="0"/>
        <v>86.438757025407583</v>
      </c>
      <c r="K19" s="15">
        <v>23.180825862789732</v>
      </c>
      <c r="L19" s="15">
        <f t="shared" si="1"/>
        <v>109.61958288819731</v>
      </c>
      <c r="M19" s="6">
        <f>388/10.7645</f>
        <v>36.044405220864881</v>
      </c>
      <c r="N19" s="17"/>
      <c r="O19" s="11">
        <v>1</v>
      </c>
      <c r="P19" s="1"/>
    </row>
    <row r="20" spans="1:16" ht="27.95" customHeight="1" x14ac:dyDescent="0.2">
      <c r="A20" s="11">
        <v>16</v>
      </c>
      <c r="B20" s="17"/>
      <c r="C20" s="13" t="s">
        <v>62</v>
      </c>
      <c r="D20" s="14" t="s">
        <v>60</v>
      </c>
      <c r="E20" s="14" t="s">
        <v>37</v>
      </c>
      <c r="F20" s="6">
        <f>764.198/10.7645</f>
        <v>70.992428816944582</v>
      </c>
      <c r="G20" s="6">
        <f>35.48/10.7645</f>
        <v>3.2960193227739327</v>
      </c>
      <c r="H20" s="6">
        <v>0</v>
      </c>
      <c r="I20" s="15">
        <f>(846.125/10.7645)-F20</f>
        <v>7.6108504807469046</v>
      </c>
      <c r="J20" s="15">
        <f t="shared" si="0"/>
        <v>81.899298620465416</v>
      </c>
      <c r="K20" s="15">
        <v>21.774815365321203</v>
      </c>
      <c r="L20" s="15">
        <f t="shared" si="1"/>
        <v>103.67411398578662</v>
      </c>
      <c r="M20" s="6">
        <f>367/10.7645</f>
        <v>34.093548237261366</v>
      </c>
      <c r="N20" s="17"/>
      <c r="O20" s="11">
        <v>1</v>
      </c>
      <c r="P20" s="1"/>
    </row>
    <row r="21" spans="1:16" ht="27.95" customHeight="1" x14ac:dyDescent="0.2">
      <c r="A21" s="11">
        <v>17</v>
      </c>
      <c r="B21" s="17"/>
      <c r="C21" s="13" t="s">
        <v>63</v>
      </c>
      <c r="D21" s="14" t="s">
        <v>59</v>
      </c>
      <c r="E21" s="14" t="s">
        <v>21</v>
      </c>
      <c r="F21" s="6">
        <f>586.562/10.7645</f>
        <v>54.490408286497285</v>
      </c>
      <c r="G21" s="6">
        <f>32.47/10.7645</f>
        <v>3.0163964884574295</v>
      </c>
      <c r="H21" s="6">
        <v>0</v>
      </c>
      <c r="I21" s="15">
        <f>(646.205/10.7645)-F21</f>
        <v>5.5407125272887754</v>
      </c>
      <c r="J21" s="15">
        <f t="shared" si="0"/>
        <v>63.047517302243492</v>
      </c>
      <c r="K21" s="20">
        <v>16.101537461098971</v>
      </c>
      <c r="L21" s="15">
        <f t="shared" si="1"/>
        <v>79.149054763342463</v>
      </c>
      <c r="M21" s="6">
        <f>280/10.7645</f>
        <v>26.011426448046819</v>
      </c>
      <c r="N21" s="17"/>
      <c r="O21" s="11"/>
      <c r="P21" s="1"/>
    </row>
    <row r="22" spans="1:16" ht="27.95" customHeight="1" x14ac:dyDescent="0.2">
      <c r="A22" s="11">
        <v>18</v>
      </c>
      <c r="B22" s="17"/>
      <c r="C22" s="13" t="s">
        <v>63</v>
      </c>
      <c r="D22" s="14" t="s">
        <v>59</v>
      </c>
      <c r="E22" s="14" t="s">
        <v>38</v>
      </c>
      <c r="F22" s="6">
        <f>569.297/10.7645</f>
        <v>52.886525152120399</v>
      </c>
      <c r="G22" s="6">
        <f>(31.709+25.145)/10.7645</f>
        <v>5.2816201402759066</v>
      </c>
      <c r="H22" s="6">
        <v>0</v>
      </c>
      <c r="I22" s="15">
        <f>(616.371/10.7645)-F22</f>
        <v>4.3730781736262685</v>
      </c>
      <c r="J22" s="15">
        <f t="shared" si="0"/>
        <v>62.541223466022572</v>
      </c>
      <c r="K22" s="20">
        <v>16.097831297319892</v>
      </c>
      <c r="L22" s="15">
        <f t="shared" si="1"/>
        <v>78.639054763342472</v>
      </c>
      <c r="M22" s="6">
        <f t="shared" ref="M22" si="3">280/10.7645</f>
        <v>26.011426448046819</v>
      </c>
      <c r="N22" s="17"/>
      <c r="O22" s="11"/>
      <c r="P22" s="1"/>
    </row>
    <row r="23" spans="1:16" ht="27.95" customHeight="1" x14ac:dyDescent="0.2">
      <c r="A23" s="11">
        <v>19</v>
      </c>
      <c r="B23" s="17"/>
      <c r="C23" s="13" t="s">
        <v>63</v>
      </c>
      <c r="D23" s="14" t="s">
        <v>59</v>
      </c>
      <c r="E23" s="14" t="s">
        <v>39</v>
      </c>
      <c r="F23" s="6">
        <f>689.419/10.7645</f>
        <v>64.045612894235674</v>
      </c>
      <c r="G23" s="6">
        <f>42.024/10.7645</f>
        <v>3.9039435180454274</v>
      </c>
      <c r="H23" s="6">
        <v>0</v>
      </c>
      <c r="I23" s="15">
        <f>(747.403/10.7645)-F23</f>
        <v>5.3865948255841118</v>
      </c>
      <c r="J23" s="15">
        <f t="shared" si="0"/>
        <v>73.336151237865209</v>
      </c>
      <c r="K23" s="20">
        <v>19.561800362302009</v>
      </c>
      <c r="L23" s="15">
        <f t="shared" si="1"/>
        <v>92.897951600167218</v>
      </c>
      <c r="M23" s="6">
        <f>329/10.7645</f>
        <v>30.563426076455013</v>
      </c>
      <c r="N23" s="17"/>
      <c r="O23" s="11">
        <v>1</v>
      </c>
      <c r="P23" s="1"/>
    </row>
    <row r="24" spans="1:16" ht="27.95" customHeight="1" x14ac:dyDescent="0.2">
      <c r="A24" s="11">
        <v>20</v>
      </c>
      <c r="B24" s="17"/>
      <c r="C24" s="13" t="s">
        <v>63</v>
      </c>
      <c r="D24" s="14" t="s">
        <v>59</v>
      </c>
      <c r="E24" s="14" t="s">
        <v>40</v>
      </c>
      <c r="F24" s="6">
        <f>657.832/10.7645</f>
        <v>61.111245297041201</v>
      </c>
      <c r="G24" s="6">
        <f>35.315/10.7645</f>
        <v>3.280691160759905</v>
      </c>
      <c r="H24" s="6">
        <f>27.055/10.7645</f>
        <v>2.5133540805425238</v>
      </c>
      <c r="I24" s="15">
        <f>(725.182/10.7645)-F24</f>
        <v>6.2566770402712635</v>
      </c>
      <c r="J24" s="15">
        <f t="shared" si="0"/>
        <v>73.161967578614906</v>
      </c>
      <c r="K24" s="20">
        <v>19.735984021552312</v>
      </c>
      <c r="L24" s="15">
        <f t="shared" si="1"/>
        <v>92.897951600167218</v>
      </c>
      <c r="M24" s="6">
        <f>329/10.7645</f>
        <v>30.563426076455013</v>
      </c>
      <c r="N24" s="17"/>
      <c r="O24" s="11">
        <v>1</v>
      </c>
      <c r="P24" s="1"/>
    </row>
    <row r="25" spans="1:16" ht="27.95" customHeight="1" x14ac:dyDescent="0.2">
      <c r="A25" s="11">
        <v>21</v>
      </c>
      <c r="B25" s="17"/>
      <c r="C25" s="13" t="s">
        <v>63</v>
      </c>
      <c r="D25" s="14" t="s">
        <v>60</v>
      </c>
      <c r="E25" s="14" t="s">
        <v>41</v>
      </c>
      <c r="F25" s="6">
        <f>976.67/10.7645</f>
        <v>90.730642389335316</v>
      </c>
      <c r="G25" s="6">
        <f>43.695/10.7645</f>
        <v>4.0591759951693067</v>
      </c>
      <c r="H25" s="6">
        <v>0</v>
      </c>
      <c r="I25" s="15">
        <f>(1071.849/10.7645)-F25</f>
        <v>8.8419341353523038</v>
      </c>
      <c r="J25" s="15">
        <f t="shared" si="0"/>
        <v>103.63175251985693</v>
      </c>
      <c r="K25" s="20">
        <v>27.354359236378841</v>
      </c>
      <c r="L25" s="15">
        <f t="shared" si="1"/>
        <v>130.98611175623577</v>
      </c>
      <c r="M25" s="6">
        <f>463/10.7645</f>
        <v>43.011751590877424</v>
      </c>
      <c r="N25" s="17"/>
      <c r="O25" s="11">
        <v>1</v>
      </c>
      <c r="P25" s="1"/>
    </row>
    <row r="26" spans="1:16" ht="27.95" customHeight="1" x14ac:dyDescent="0.2">
      <c r="A26" s="11">
        <v>22</v>
      </c>
      <c r="B26" s="17"/>
      <c r="C26" s="13" t="s">
        <v>63</v>
      </c>
      <c r="D26" s="14" t="s">
        <v>60</v>
      </c>
      <c r="E26" s="14" t="s">
        <v>42</v>
      </c>
      <c r="F26" s="6">
        <f>924.276/10.7645</f>
        <v>85.863347113196156</v>
      </c>
      <c r="G26" s="6">
        <f>35.589/10.7645</f>
        <v>3.3061451994983511</v>
      </c>
      <c r="H26" s="6">
        <v>0</v>
      </c>
      <c r="I26" s="15">
        <f>(1001.86/10.7645)-F26</f>
        <v>7.2073946769473736</v>
      </c>
      <c r="J26" s="15">
        <f t="shared" si="0"/>
        <v>96.376886989641875</v>
      </c>
      <c r="K26" s="20">
        <v>25.783919364578011</v>
      </c>
      <c r="L26" s="15">
        <f t="shared" si="1"/>
        <v>122.16080635421989</v>
      </c>
      <c r="M26" s="6">
        <f>432/10.7645</f>
        <v>40.131915091272241</v>
      </c>
      <c r="N26" s="17"/>
      <c r="O26" s="11">
        <v>1</v>
      </c>
      <c r="P26" s="1"/>
    </row>
    <row r="27" spans="1:16" ht="27.95" customHeight="1" x14ac:dyDescent="0.2">
      <c r="A27" s="11">
        <v>23</v>
      </c>
      <c r="B27" s="17"/>
      <c r="C27" s="13" t="s">
        <v>63</v>
      </c>
      <c r="D27" s="14" t="s">
        <v>60</v>
      </c>
      <c r="E27" s="14" t="s">
        <v>43</v>
      </c>
      <c r="F27" s="6">
        <f>819.523/10.7645</f>
        <v>76.132007989223837</v>
      </c>
      <c r="G27" s="6">
        <f>40.173/10.7645</f>
        <v>3.7319894096335178</v>
      </c>
      <c r="H27" s="6">
        <v>0</v>
      </c>
      <c r="I27" s="15">
        <f>(890.297/10.7645)-F27</f>
        <v>6.5747596265502324</v>
      </c>
      <c r="J27" s="15">
        <f t="shared" si="0"/>
        <v>86.438757025407583</v>
      </c>
      <c r="K27" s="20">
        <v>23.180825862789732</v>
      </c>
      <c r="L27" s="15">
        <f t="shared" si="1"/>
        <v>109.61958288819731</v>
      </c>
      <c r="M27" s="6">
        <f>388/10.7645</f>
        <v>36.044405220864881</v>
      </c>
      <c r="N27" s="17"/>
      <c r="O27" s="11">
        <v>1</v>
      </c>
      <c r="P27" s="1"/>
    </row>
    <row r="28" spans="1:16" ht="27.95" customHeight="1" x14ac:dyDescent="0.2">
      <c r="A28" s="11">
        <v>24</v>
      </c>
      <c r="B28" s="17"/>
      <c r="C28" s="13" t="s">
        <v>63</v>
      </c>
      <c r="D28" s="14" t="s">
        <v>60</v>
      </c>
      <c r="E28" s="14" t="s">
        <v>44</v>
      </c>
      <c r="F28" s="6">
        <f>764.198/10.7645</f>
        <v>70.992428816944582</v>
      </c>
      <c r="G28" s="6">
        <f>35.48/10.7645</f>
        <v>3.2960193227739327</v>
      </c>
      <c r="H28" s="6">
        <v>0</v>
      </c>
      <c r="I28" s="15">
        <f>(846.125/10.7645)-F28</f>
        <v>7.6108504807469046</v>
      </c>
      <c r="J28" s="15">
        <f t="shared" si="0"/>
        <v>81.899298620465416</v>
      </c>
      <c r="K28" s="20">
        <v>21.774815365321203</v>
      </c>
      <c r="L28" s="15">
        <f t="shared" si="1"/>
        <v>103.67411398578662</v>
      </c>
      <c r="M28" s="6">
        <f>367/10.7645</f>
        <v>34.093548237261366</v>
      </c>
      <c r="N28" s="17"/>
      <c r="O28" s="11">
        <v>1</v>
      </c>
      <c r="P28" s="1"/>
    </row>
    <row r="29" spans="1:16" ht="24" customHeight="1" x14ac:dyDescent="0.2">
      <c r="A29" s="11">
        <v>25</v>
      </c>
      <c r="B29" s="17"/>
      <c r="C29" s="13" t="s">
        <v>64</v>
      </c>
      <c r="D29" s="14" t="s">
        <v>59</v>
      </c>
      <c r="E29" s="14" t="s">
        <v>22</v>
      </c>
      <c r="F29" s="6">
        <f>586.562/10.7645</f>
        <v>54.490408286497285</v>
      </c>
      <c r="G29" s="6">
        <f>32.47/10.7645</f>
        <v>3.0163964884574295</v>
      </c>
      <c r="H29" s="6">
        <v>0</v>
      </c>
      <c r="I29" s="15">
        <f>(646.205/10.7645)-F29</f>
        <v>5.5407125272887754</v>
      </c>
      <c r="J29" s="15">
        <f t="shared" si="0"/>
        <v>63.047517302243492</v>
      </c>
      <c r="K29" s="20">
        <v>16.101537461098971</v>
      </c>
      <c r="L29" s="15">
        <f t="shared" si="1"/>
        <v>79.149054763342463</v>
      </c>
      <c r="M29" s="6">
        <f>280/10.7645</f>
        <v>26.011426448046819</v>
      </c>
      <c r="N29" s="17"/>
      <c r="O29" s="11"/>
      <c r="P29" s="1"/>
    </row>
    <row r="30" spans="1:16" ht="27.75" customHeight="1" x14ac:dyDescent="0.2">
      <c r="A30" s="11">
        <v>26</v>
      </c>
      <c r="B30" s="17"/>
      <c r="C30" s="13" t="s">
        <v>64</v>
      </c>
      <c r="D30" s="14" t="s">
        <v>59</v>
      </c>
      <c r="E30" s="14" t="s">
        <v>45</v>
      </c>
      <c r="F30" s="6">
        <f>569.297/10.7645</f>
        <v>52.886525152120399</v>
      </c>
      <c r="G30" s="6">
        <f>(31.709+25.145)/10.7645</f>
        <v>5.2816201402759066</v>
      </c>
      <c r="H30" s="6">
        <v>0</v>
      </c>
      <c r="I30" s="15">
        <f>(616.371/10.7645)-F30</f>
        <v>4.3730781736262685</v>
      </c>
      <c r="J30" s="15">
        <f t="shared" si="0"/>
        <v>62.541223466022572</v>
      </c>
      <c r="K30" s="20">
        <v>16.097831297319892</v>
      </c>
      <c r="L30" s="15">
        <f t="shared" si="1"/>
        <v>78.639054763342472</v>
      </c>
      <c r="M30" s="6">
        <f t="shared" ref="M30" si="4">280/10.7645</f>
        <v>26.011426448046819</v>
      </c>
      <c r="N30" s="17"/>
      <c r="O30" s="11"/>
      <c r="P30" s="1"/>
    </row>
    <row r="31" spans="1:16" ht="27.95" customHeight="1" x14ac:dyDescent="0.2">
      <c r="A31" s="11">
        <v>27</v>
      </c>
      <c r="B31" s="17"/>
      <c r="C31" s="13" t="s">
        <v>64</v>
      </c>
      <c r="D31" s="14" t="s">
        <v>59</v>
      </c>
      <c r="E31" s="14" t="s">
        <v>46</v>
      </c>
      <c r="F31" s="6">
        <f>689.419/10.7645</f>
        <v>64.045612894235674</v>
      </c>
      <c r="G31" s="6">
        <f>42.024/10.7645</f>
        <v>3.9039435180454274</v>
      </c>
      <c r="H31" s="6">
        <v>0</v>
      </c>
      <c r="I31" s="15">
        <f>(747.403/10.7645)-F31</f>
        <v>5.3865948255841118</v>
      </c>
      <c r="J31" s="15">
        <f t="shared" si="0"/>
        <v>73.336151237865209</v>
      </c>
      <c r="K31" s="20">
        <v>19.561800362302009</v>
      </c>
      <c r="L31" s="15">
        <f t="shared" si="1"/>
        <v>92.897951600167218</v>
      </c>
      <c r="M31" s="6">
        <f>329/10.7645</f>
        <v>30.563426076455013</v>
      </c>
      <c r="N31" s="17"/>
      <c r="O31" s="11">
        <v>1</v>
      </c>
      <c r="P31" s="1"/>
    </row>
    <row r="32" spans="1:16" ht="27.95" customHeight="1" x14ac:dyDescent="0.2">
      <c r="A32" s="11">
        <v>28</v>
      </c>
      <c r="B32" s="17"/>
      <c r="C32" s="13" t="s">
        <v>64</v>
      </c>
      <c r="D32" s="14" t="s">
        <v>59</v>
      </c>
      <c r="E32" s="14" t="s">
        <v>47</v>
      </c>
      <c r="F32" s="6">
        <f>657.832/10.7645</f>
        <v>61.111245297041201</v>
      </c>
      <c r="G32" s="6">
        <f>35.315/10.7645</f>
        <v>3.280691160759905</v>
      </c>
      <c r="H32" s="6">
        <f>27.055/10.7645</f>
        <v>2.5133540805425238</v>
      </c>
      <c r="I32" s="15">
        <f>(725.182/10.7645)-F32</f>
        <v>6.2566770402712635</v>
      </c>
      <c r="J32" s="15">
        <f t="shared" si="0"/>
        <v>73.161967578614906</v>
      </c>
      <c r="K32" s="20">
        <v>19.735984021552312</v>
      </c>
      <c r="L32" s="15">
        <f t="shared" si="1"/>
        <v>92.897951600167218</v>
      </c>
      <c r="M32" s="6">
        <f>329/10.7645</f>
        <v>30.563426076455013</v>
      </c>
      <c r="N32" s="17">
        <v>1</v>
      </c>
      <c r="O32" s="11"/>
      <c r="P32" s="1"/>
    </row>
    <row r="33" spans="1:16" ht="27.95" customHeight="1" x14ac:dyDescent="0.2">
      <c r="A33" s="11">
        <v>29</v>
      </c>
      <c r="B33" s="17"/>
      <c r="C33" s="13" t="s">
        <v>64</v>
      </c>
      <c r="D33" s="14" t="s">
        <v>60</v>
      </c>
      <c r="E33" s="14" t="s">
        <v>48</v>
      </c>
      <c r="F33" s="6">
        <f>976.67/10.7645</f>
        <v>90.730642389335316</v>
      </c>
      <c r="G33" s="6">
        <f>43.695/10.7645</f>
        <v>4.0591759951693067</v>
      </c>
      <c r="H33" s="6">
        <v>0</v>
      </c>
      <c r="I33" s="15">
        <f>(1071.849/10.7645)-F33</f>
        <v>8.8419341353523038</v>
      </c>
      <c r="J33" s="15">
        <f t="shared" si="0"/>
        <v>103.63175251985693</v>
      </c>
      <c r="K33" s="20">
        <v>27.354359236378841</v>
      </c>
      <c r="L33" s="15">
        <f t="shared" si="1"/>
        <v>130.98611175623577</v>
      </c>
      <c r="M33" s="6">
        <f>463/10.7645</f>
        <v>43.011751590877424</v>
      </c>
      <c r="N33" s="17"/>
      <c r="O33" s="11">
        <v>1</v>
      </c>
      <c r="P33" s="1"/>
    </row>
    <row r="34" spans="1:16" ht="27.95" customHeight="1" x14ac:dyDescent="0.2">
      <c r="A34" s="11">
        <v>30</v>
      </c>
      <c r="B34" s="17"/>
      <c r="C34" s="13" t="s">
        <v>64</v>
      </c>
      <c r="D34" s="14" t="s">
        <v>60</v>
      </c>
      <c r="E34" s="14" t="s">
        <v>49</v>
      </c>
      <c r="F34" s="6">
        <f>924.276/10.7645</f>
        <v>85.863347113196156</v>
      </c>
      <c r="G34" s="6">
        <f>35.589/10.7645</f>
        <v>3.3061451994983511</v>
      </c>
      <c r="H34" s="6">
        <v>0</v>
      </c>
      <c r="I34" s="15">
        <f>(1001.86/10.7645)-F34</f>
        <v>7.2073946769473736</v>
      </c>
      <c r="J34" s="15">
        <f t="shared" si="0"/>
        <v>96.376886989641875</v>
      </c>
      <c r="K34" s="20">
        <v>25.783919364578011</v>
      </c>
      <c r="L34" s="15">
        <f t="shared" si="1"/>
        <v>122.16080635421989</v>
      </c>
      <c r="M34" s="6">
        <f>432/10.7645</f>
        <v>40.131915091272241</v>
      </c>
      <c r="N34" s="17"/>
      <c r="O34" s="11">
        <v>1</v>
      </c>
      <c r="P34" s="1"/>
    </row>
    <row r="35" spans="1:16" ht="27.95" customHeight="1" x14ac:dyDescent="0.2">
      <c r="A35" s="11">
        <v>31</v>
      </c>
      <c r="B35" s="17"/>
      <c r="C35" s="13" t="s">
        <v>64</v>
      </c>
      <c r="D35" s="14" t="s">
        <v>60</v>
      </c>
      <c r="E35" s="14" t="s">
        <v>50</v>
      </c>
      <c r="F35" s="6">
        <f>819.523/10.7645</f>
        <v>76.132007989223837</v>
      </c>
      <c r="G35" s="6">
        <f>40.173/10.7645</f>
        <v>3.7319894096335178</v>
      </c>
      <c r="H35" s="6">
        <v>0</v>
      </c>
      <c r="I35" s="15">
        <f>(890.297/10.7645)-F35</f>
        <v>6.5747596265502324</v>
      </c>
      <c r="J35" s="15">
        <f t="shared" si="0"/>
        <v>86.438757025407583</v>
      </c>
      <c r="K35" s="20">
        <v>23.180825862789732</v>
      </c>
      <c r="L35" s="15">
        <f t="shared" si="1"/>
        <v>109.61958288819731</v>
      </c>
      <c r="M35" s="6">
        <f>388/10.7645</f>
        <v>36.044405220864881</v>
      </c>
      <c r="N35" s="17"/>
      <c r="O35" s="11">
        <v>1</v>
      </c>
      <c r="P35" s="1"/>
    </row>
    <row r="36" spans="1:16" ht="27.95" customHeight="1" x14ac:dyDescent="0.2">
      <c r="A36" s="11">
        <v>32</v>
      </c>
      <c r="B36" s="17"/>
      <c r="C36" s="13" t="s">
        <v>64</v>
      </c>
      <c r="D36" s="14" t="s">
        <v>60</v>
      </c>
      <c r="E36" s="14" t="s">
        <v>51</v>
      </c>
      <c r="F36" s="6">
        <f>764.198/10.7645</f>
        <v>70.992428816944582</v>
      </c>
      <c r="G36" s="6">
        <f>35.48/10.7645</f>
        <v>3.2960193227739327</v>
      </c>
      <c r="H36" s="6">
        <v>0</v>
      </c>
      <c r="I36" s="15">
        <f>(846.125/10.7645)-F36</f>
        <v>7.6108504807469046</v>
      </c>
      <c r="J36" s="15">
        <f t="shared" si="0"/>
        <v>81.899298620465416</v>
      </c>
      <c r="K36" s="20">
        <v>21.774815365321203</v>
      </c>
      <c r="L36" s="15">
        <f t="shared" si="1"/>
        <v>103.67411398578662</v>
      </c>
      <c r="M36" s="6">
        <f>367/10.7645</f>
        <v>34.093548237261366</v>
      </c>
      <c r="N36" s="17"/>
      <c r="O36" s="11">
        <v>1</v>
      </c>
      <c r="P36" s="1"/>
    </row>
    <row r="37" spans="1:16" ht="27.95" customHeight="1" x14ac:dyDescent="0.2">
      <c r="A37" s="11">
        <v>33</v>
      </c>
      <c r="B37" s="17"/>
      <c r="C37" s="13" t="s">
        <v>65</v>
      </c>
      <c r="D37" s="14" t="s">
        <v>59</v>
      </c>
      <c r="E37" s="14" t="s">
        <v>23</v>
      </c>
      <c r="F37" s="6">
        <f>586.562/10.7645</f>
        <v>54.490408286497285</v>
      </c>
      <c r="G37" s="6">
        <f>32.47/10.7645</f>
        <v>3.0163964884574295</v>
      </c>
      <c r="H37" s="6">
        <v>0</v>
      </c>
      <c r="I37" s="15">
        <f>(646.205/10.7645)-F37</f>
        <v>5.5407125272887754</v>
      </c>
      <c r="J37" s="15">
        <f t="shared" si="0"/>
        <v>63.047517302243492</v>
      </c>
      <c r="K37" s="15">
        <v>16.101537461098971</v>
      </c>
      <c r="L37" s="15">
        <f t="shared" si="1"/>
        <v>79.149054763342463</v>
      </c>
      <c r="M37" s="6">
        <f>280/10.7645</f>
        <v>26.011426448046819</v>
      </c>
      <c r="N37" s="17"/>
      <c r="O37" s="11"/>
      <c r="P37" s="1"/>
    </row>
    <row r="38" spans="1:16" ht="27.95" customHeight="1" x14ac:dyDescent="0.2">
      <c r="A38" s="11">
        <v>34</v>
      </c>
      <c r="B38" s="17"/>
      <c r="C38" s="13" t="s">
        <v>65</v>
      </c>
      <c r="D38" s="14" t="s">
        <v>59</v>
      </c>
      <c r="E38" s="14" t="s">
        <v>52</v>
      </c>
      <c r="F38" s="6">
        <f>569.297/10.7645</f>
        <v>52.886525152120399</v>
      </c>
      <c r="G38" s="6">
        <f>(31.709+25.145)/10.7645</f>
        <v>5.2816201402759066</v>
      </c>
      <c r="H38" s="6">
        <v>0</v>
      </c>
      <c r="I38" s="15">
        <f>(616.371/10.7645)-F38</f>
        <v>4.3730781736262685</v>
      </c>
      <c r="J38" s="15">
        <f t="shared" si="0"/>
        <v>62.541223466022572</v>
      </c>
      <c r="K38" s="15">
        <v>16.097831297319892</v>
      </c>
      <c r="L38" s="15">
        <f t="shared" si="1"/>
        <v>78.639054763342472</v>
      </c>
      <c r="M38" s="6">
        <f t="shared" ref="M38" si="5">280/10.7645</f>
        <v>26.011426448046819</v>
      </c>
      <c r="N38" s="44"/>
      <c r="O38" s="11"/>
      <c r="P38" s="1"/>
    </row>
    <row r="39" spans="1:16" ht="27.95" customHeight="1" x14ac:dyDescent="0.2">
      <c r="A39" s="11">
        <v>35</v>
      </c>
      <c r="B39" s="17"/>
      <c r="C39" s="13" t="s">
        <v>65</v>
      </c>
      <c r="D39" s="14" t="s">
        <v>59</v>
      </c>
      <c r="E39" s="14" t="s">
        <v>53</v>
      </c>
      <c r="F39" s="6">
        <f>689.419/10.7645</f>
        <v>64.045612894235674</v>
      </c>
      <c r="G39" s="6">
        <f>42.024/10.7645</f>
        <v>3.9039435180454274</v>
      </c>
      <c r="H39" s="6">
        <v>0</v>
      </c>
      <c r="I39" s="15">
        <f>(747.403/10.7645)-F39</f>
        <v>5.3865948255841118</v>
      </c>
      <c r="J39" s="15">
        <f t="shared" si="0"/>
        <v>73.336151237865209</v>
      </c>
      <c r="K39" s="15">
        <v>19.561800362302009</v>
      </c>
      <c r="L39" s="15">
        <f t="shared" si="1"/>
        <v>92.897951600167218</v>
      </c>
      <c r="M39" s="6">
        <f>329/10.7645</f>
        <v>30.563426076455013</v>
      </c>
      <c r="N39" s="44">
        <v>1</v>
      </c>
      <c r="O39" s="11"/>
      <c r="P39" s="1"/>
    </row>
    <row r="40" spans="1:16" ht="27.95" customHeight="1" x14ac:dyDescent="0.2">
      <c r="A40" s="11">
        <v>36</v>
      </c>
      <c r="B40" s="17"/>
      <c r="C40" s="13" t="s">
        <v>65</v>
      </c>
      <c r="D40" s="14" t="s">
        <v>59</v>
      </c>
      <c r="E40" s="14" t="s">
        <v>54</v>
      </c>
      <c r="F40" s="6">
        <f>657.832/10.7645</f>
        <v>61.111245297041201</v>
      </c>
      <c r="G40" s="6">
        <f>35.315/10.7645</f>
        <v>3.280691160759905</v>
      </c>
      <c r="H40" s="6">
        <f>27.055/10.7645</f>
        <v>2.5133540805425238</v>
      </c>
      <c r="I40" s="15">
        <f>(725.182/10.7645)-F40</f>
        <v>6.2566770402712635</v>
      </c>
      <c r="J40" s="15">
        <f t="shared" si="0"/>
        <v>73.161967578614906</v>
      </c>
      <c r="K40" s="15">
        <v>19.735984021552312</v>
      </c>
      <c r="L40" s="15">
        <f t="shared" si="1"/>
        <v>92.897951600167218</v>
      </c>
      <c r="M40" s="6">
        <f>329/10.7645</f>
        <v>30.563426076455013</v>
      </c>
      <c r="N40" s="44">
        <v>1</v>
      </c>
      <c r="O40" s="11"/>
      <c r="P40" s="1"/>
    </row>
    <row r="41" spans="1:16" ht="27.95" customHeight="1" x14ac:dyDescent="0.2">
      <c r="A41" s="11">
        <v>37</v>
      </c>
      <c r="B41" s="17"/>
      <c r="C41" s="13" t="s">
        <v>65</v>
      </c>
      <c r="D41" s="14" t="s">
        <v>60</v>
      </c>
      <c r="E41" s="14" t="s">
        <v>55</v>
      </c>
      <c r="F41" s="6">
        <f>976.67/10.7645</f>
        <v>90.730642389335316</v>
      </c>
      <c r="G41" s="6">
        <f>43.695/10.7645</f>
        <v>4.0591759951693067</v>
      </c>
      <c r="H41" s="6">
        <v>0</v>
      </c>
      <c r="I41" s="15">
        <f>(1071.849/10.7645)-F41</f>
        <v>8.8419341353523038</v>
      </c>
      <c r="J41" s="15">
        <f t="shared" si="0"/>
        <v>103.63175251985693</v>
      </c>
      <c r="K41" s="15">
        <v>27.354359236378841</v>
      </c>
      <c r="L41" s="15">
        <f t="shared" si="1"/>
        <v>130.98611175623577</v>
      </c>
      <c r="M41" s="6">
        <f>463/10.7645</f>
        <v>43.011751590877424</v>
      </c>
      <c r="N41" s="17"/>
      <c r="O41" s="11">
        <v>1</v>
      </c>
      <c r="P41" s="1"/>
    </row>
    <row r="42" spans="1:16" ht="27.95" customHeight="1" x14ac:dyDescent="0.2">
      <c r="A42" s="11">
        <v>38</v>
      </c>
      <c r="B42" s="17"/>
      <c r="C42" s="13" t="s">
        <v>65</v>
      </c>
      <c r="D42" s="14" t="s">
        <v>60</v>
      </c>
      <c r="E42" s="14" t="s">
        <v>56</v>
      </c>
      <c r="F42" s="6">
        <f>924.276/10.7645</f>
        <v>85.863347113196156</v>
      </c>
      <c r="G42" s="6">
        <f>35.589/10.7645</f>
        <v>3.3061451994983511</v>
      </c>
      <c r="H42" s="6">
        <v>0</v>
      </c>
      <c r="I42" s="15">
        <f>(1001.86/10.7645)-F42</f>
        <v>7.2073946769473736</v>
      </c>
      <c r="J42" s="15">
        <f t="shared" si="0"/>
        <v>96.376886989641875</v>
      </c>
      <c r="K42" s="15">
        <v>25.783919364578011</v>
      </c>
      <c r="L42" s="15">
        <f t="shared" si="1"/>
        <v>122.16080635421989</v>
      </c>
      <c r="M42" s="6">
        <f>432/10.7645</f>
        <v>40.131915091272241</v>
      </c>
      <c r="N42" s="17"/>
      <c r="O42" s="11">
        <v>1</v>
      </c>
      <c r="P42" s="1"/>
    </row>
    <row r="43" spans="1:16" ht="27.95" customHeight="1" x14ac:dyDescent="0.2">
      <c r="A43" s="11">
        <v>39</v>
      </c>
      <c r="B43" s="17"/>
      <c r="C43" s="13" t="s">
        <v>65</v>
      </c>
      <c r="D43" s="14" t="s">
        <v>60</v>
      </c>
      <c r="E43" s="14" t="s">
        <v>57</v>
      </c>
      <c r="F43" s="6">
        <f>819.523/10.7645</f>
        <v>76.132007989223837</v>
      </c>
      <c r="G43" s="6">
        <f>40.173/10.7645</f>
        <v>3.7319894096335178</v>
      </c>
      <c r="H43" s="6">
        <v>0</v>
      </c>
      <c r="I43" s="15">
        <f>(890.297/10.7645)-F43</f>
        <v>6.5747596265502324</v>
      </c>
      <c r="J43" s="15">
        <f t="shared" si="0"/>
        <v>86.438757025407583</v>
      </c>
      <c r="K43" s="15">
        <v>23.180825862789732</v>
      </c>
      <c r="L43" s="15">
        <f t="shared" si="1"/>
        <v>109.61958288819731</v>
      </c>
      <c r="M43" s="6">
        <f>388/10.7645</f>
        <v>36.044405220864881</v>
      </c>
      <c r="N43" s="17"/>
      <c r="O43" s="11">
        <v>1</v>
      </c>
      <c r="P43" s="1"/>
    </row>
    <row r="44" spans="1:16" ht="28.5" customHeight="1" x14ac:dyDescent="0.2">
      <c r="A44" s="11">
        <v>40</v>
      </c>
      <c r="B44" s="17"/>
      <c r="C44" s="13" t="s">
        <v>65</v>
      </c>
      <c r="D44" s="14" t="s">
        <v>60</v>
      </c>
      <c r="E44" s="14" t="s">
        <v>58</v>
      </c>
      <c r="F44" s="6">
        <f>764.198/10.7645</f>
        <v>70.992428816944582</v>
      </c>
      <c r="G44" s="6">
        <f>35.48/10.7645</f>
        <v>3.2960193227739327</v>
      </c>
      <c r="H44" s="6">
        <v>0</v>
      </c>
      <c r="I44" s="15">
        <f>(846.125/10.7645)-F44</f>
        <v>7.6108504807469046</v>
      </c>
      <c r="J44" s="15">
        <f t="shared" si="0"/>
        <v>81.899298620465416</v>
      </c>
      <c r="K44" s="15">
        <v>21.774815365321203</v>
      </c>
      <c r="L44" s="15">
        <f t="shared" si="1"/>
        <v>103.67411398578662</v>
      </c>
      <c r="M44" s="6">
        <f>367/10.7645</f>
        <v>34.093548237261366</v>
      </c>
      <c r="N44" s="17"/>
      <c r="O44" s="11">
        <v>1</v>
      </c>
      <c r="P44" s="1"/>
    </row>
    <row r="45" spans="1:16" ht="22.5" customHeight="1" x14ac:dyDescent="0.2">
      <c r="A45" s="30" t="s">
        <v>16</v>
      </c>
      <c r="B45" s="30"/>
      <c r="C45" s="30"/>
      <c r="D45" s="30"/>
      <c r="E45" s="17"/>
      <c r="F45" s="17"/>
      <c r="G45" s="17"/>
      <c r="H45" s="17"/>
      <c r="I45" s="17"/>
      <c r="J45" s="18"/>
      <c r="K45" s="18"/>
      <c r="L45" s="20">
        <f>SUM(L5:L44)</f>
        <v>4050.6331385572962</v>
      </c>
      <c r="M45" s="21">
        <f>SUM(M5:M44)</f>
        <v>1332.156625946398</v>
      </c>
      <c r="N45" s="17"/>
      <c r="O45" s="22"/>
      <c r="P45" s="1"/>
    </row>
    <row r="46" spans="1:16" ht="30.75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2"/>
      <c r="M46" s="8" t="s">
        <v>17</v>
      </c>
      <c r="N46" s="9"/>
      <c r="O46" s="23">
        <v>3</v>
      </c>
      <c r="P46" s="1"/>
    </row>
    <row r="47" spans="1:16" ht="30.75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2"/>
      <c r="M47" s="4" t="s">
        <v>18</v>
      </c>
      <c r="N47" s="5">
        <v>3</v>
      </c>
      <c r="O47" s="7">
        <f>SUM(O5:O46)</f>
        <v>30</v>
      </c>
      <c r="P47" s="1"/>
    </row>
  </sheetData>
  <mergeCells count="18">
    <mergeCell ref="A46:L47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O3"/>
    <mergeCell ref="A45:D45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System22</dc:creator>
  <cp:lastModifiedBy>Vidya</cp:lastModifiedBy>
  <cp:lastPrinted>2026-04-18T13:15:04Z</cp:lastPrinted>
  <dcterms:created xsi:type="dcterms:W3CDTF">2026-04-18T09:40:53Z</dcterms:created>
  <dcterms:modified xsi:type="dcterms:W3CDTF">2026-04-20T12:06:42Z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2025-10-24T00:00:00Z</vt:filetime>
  </property>
  <property fmtid="{D5CDD505-2E9C-101B-9397-08002B2CF9AE}" pid="4" name="Creator">
    <vt:lpwstr>Acrobat PDFMaker 10.0 for Word</vt:lpwstr>
  </property>
  <property fmtid="{D5CDD505-2E9C-101B-9397-08002B2CF9AE}" pid="5" name="LastSaved">
    <vt:filetime>2026-04-18T00:00:00Z</vt:filetime>
  </property>
  <property fmtid="{D5CDD505-2E9C-101B-9397-08002B2CF9AE}" pid="6" name="Producer">
    <vt:lpwstr>Adobe PDF Library 10.0</vt:lpwstr>
  </property>
  <property fmtid="{D5CDD505-2E9C-101B-9397-08002B2CF9AE}" pid="7" name="SourceModified">
    <vt:lpwstr>D:20251024065304</vt:lpwstr>
  </property>
</Properties>
</file>