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/>
  <mc:AlternateContent xmlns:mc="http://schemas.openxmlformats.org/markup-compatibility/2006">
    <mc:Choice Requires="x15">
      <x15ac:absPath xmlns:x15ac="http://schemas.microsoft.com/office/spreadsheetml/2010/11/ac" url="Y:\389.RISHI-Golden planet- senior citizen community\01. DESIGN\02 Area Statement\Sent\20260507 - Rera updated with UDS ummary\"/>
    </mc:Choice>
  </mc:AlternateContent>
  <xr:revisionPtr revIDLastSave="0" documentId="13_ncr:1_{A12F3BF4-87D9-4936-A0A9-C766DBD2FA5D}" xr6:coauthVersionLast="36" xr6:coauthVersionMax="36" xr10:uidLastSave="{00000000-0000-0000-0000-000000000000}"/>
  <bookViews>
    <workbookView xWindow="-105" yWindow="-105" windowWidth="23250" windowHeight="12450" firstSheet="4" activeTab="4" xr2:uid="{00000000-000D-0000-FFFF-FFFF00000000}"/>
  </bookViews>
  <sheets>
    <sheet name="RERA STATEMENT PHASE 1" sheetId="10" state="hidden" r:id="rId1"/>
    <sheet name="RERA VILLAMENT" sheetId="8" state="hidden" r:id="rId2"/>
    <sheet name="RERA VILLA" sheetId="9" state="hidden" r:id="rId3"/>
    <sheet name="Comparion overall" sheetId="7" state="hidden" r:id="rId4"/>
    <sheet name="RERA STATEMENT PHSE 1" sheetId="12" r:id="rId5"/>
    <sheet name="Villaments" sheetId="2" state="hidden" r:id="rId6"/>
    <sheet name="Villas" sheetId="1" state="hidden" r:id="rId7"/>
    <sheet name="BLOCK-A &amp; Common area cal" sheetId="3" state="hidden" r:id="rId8"/>
    <sheet name="F.S.I" sheetId="4" state="hidden" r:id="rId9"/>
    <sheet name="Pline UDS Sale Plinth" sheetId="6" state="hidden" r:id="rId10"/>
    <sheet name="UDS SUMMARY" sheetId="13" state="hidden" r:id="rId11"/>
    <sheet name="Pline . Cons Area" sheetId="5" state="hidden" r:id="rId12"/>
  </sheets>
  <definedNames>
    <definedName name="_xlnm._FilterDatabase" localSheetId="0" hidden="1">'RERA STATEMENT PHASE 1'!$A$2:$O$141</definedName>
    <definedName name="_xlnm._FilterDatabase" localSheetId="4" hidden="1">'RERA STATEMENT PHSE 1'!$A$3:$O$146</definedName>
    <definedName name="_xlnm._FilterDatabase" localSheetId="2" hidden="1">'RERA VILLA'!$A$2:$O$249</definedName>
    <definedName name="_xlnm._FilterDatabase" localSheetId="1" hidden="1">'RERA VILLAMENT'!$A$2:$O$264</definedName>
    <definedName name="_xlnm._FilterDatabase" localSheetId="5" hidden="1">Villaments!$A$2:$O$74</definedName>
    <definedName name="_xlnm._FilterDatabase" localSheetId="6" hidden="1">Villas!$A$2:$S$64</definedName>
    <definedName name="_xlnm.Print_Area" localSheetId="7">'BLOCK-A &amp; Common area cal'!$A$1:$X$21</definedName>
    <definedName name="_xlnm.Print_Area" localSheetId="8">F.S.I!$A$1:$E$13</definedName>
    <definedName name="_xlnm.Print_Area" localSheetId="11">'Pline . Cons Area'!$A$1:$K$52</definedName>
    <definedName name="_xlnm.Print_Area" localSheetId="9">'Pline UDS Sale Plinth'!$A$1:$I$100</definedName>
    <definedName name="_xlnm.Print_Area" localSheetId="0">'RERA STATEMENT PHASE 1'!$A$1:$O$141</definedName>
    <definedName name="_xlnm.Print_Area" localSheetId="4">'RERA STATEMENT PHSE 1'!$A$1:$O$146</definedName>
    <definedName name="_xlnm.Print_Area" localSheetId="2">'RERA VILLA'!$A$1:$P$68</definedName>
    <definedName name="_xlnm.Print_Area" localSheetId="1">'RERA VILLAMENT'!$A$1:$O$78</definedName>
    <definedName name="_xlnm.Print_Area" localSheetId="5">Villaments!$A$1:$O$74</definedName>
    <definedName name="_xlnm.Print_Area" localSheetId="6">Villas!$A$1:$S$64</definedName>
    <definedName name="_xlnm.Print_Titles" localSheetId="0">'RERA STATEMENT PHASE 1'!$1:$3</definedName>
    <definedName name="_xlnm.Print_Titles" localSheetId="4">'RERA STATEMENT PHSE 1'!$1:$4</definedName>
  </definedNames>
  <calcPr calcId="191029"/>
</workbook>
</file>

<file path=xl/calcChain.xml><?xml version="1.0" encoding="utf-8"?>
<calcChain xmlns="http://schemas.openxmlformats.org/spreadsheetml/2006/main">
  <c r="E138" i="12" l="1"/>
  <c r="F138" i="12"/>
  <c r="G138" i="12"/>
  <c r="H138" i="12"/>
  <c r="I138" i="12"/>
  <c r="J138" i="12"/>
  <c r="K138" i="12"/>
  <c r="L138" i="12"/>
  <c r="M138" i="12"/>
  <c r="N138" i="12"/>
  <c r="O138" i="12"/>
  <c r="M142" i="12"/>
  <c r="N145" i="12"/>
  <c r="M593" i="12"/>
  <c r="L25" i="13" l="1"/>
  <c r="L24" i="13"/>
  <c r="L23" i="13"/>
  <c r="L26" i="13" s="1"/>
  <c r="F10" i="13" l="1"/>
  <c r="F11" i="13"/>
  <c r="C12" i="13"/>
  <c r="D12" i="13" s="1"/>
  <c r="F12" i="13"/>
  <c r="G12" i="13" s="1"/>
  <c r="H12" i="13" s="1"/>
  <c r="G6" i="13"/>
  <c r="G7" i="13"/>
  <c r="G5" i="13"/>
  <c r="F8" i="13"/>
  <c r="G8" i="13" s="1"/>
  <c r="X22" i="1"/>
  <c r="V21" i="1"/>
  <c r="V22" i="1" s="1"/>
  <c r="X21" i="1"/>
  <c r="W22" i="1"/>
  <c r="W21" i="1"/>
  <c r="M70" i="6"/>
  <c r="N70" i="6" s="1"/>
  <c r="M71" i="6"/>
  <c r="M72" i="6"/>
  <c r="N72" i="6" s="1"/>
  <c r="M69" i="6"/>
  <c r="N69" i="6" s="1"/>
  <c r="L70" i="6"/>
  <c r="L71" i="6"/>
  <c r="N71" i="6" s="1"/>
  <c r="L72" i="6"/>
  <c r="L69" i="6"/>
  <c r="J12" i="6"/>
  <c r="J13" i="6" s="1"/>
  <c r="F13" i="13" l="1"/>
  <c r="G10" i="13"/>
  <c r="H26" i="13" s="1"/>
  <c r="K78" i="6"/>
  <c r="D78" i="6"/>
  <c r="F78" i="6" s="1"/>
  <c r="K76" i="6" s="1"/>
  <c r="H78" i="6" l="1"/>
  <c r="I78" i="6" s="1"/>
  <c r="Q6" i="10" l="1"/>
  <c r="P22" i="10"/>
  <c r="Q23" i="10"/>
  <c r="N137" i="10"/>
  <c r="L137" i="10"/>
  <c r="M137" i="10"/>
  <c r="K137" i="10"/>
  <c r="J137" i="10"/>
  <c r="I137" i="10"/>
  <c r="G137" i="10"/>
  <c r="F137" i="10"/>
  <c r="H137" i="10"/>
  <c r="X24" i="10" l="1"/>
  <c r="X18" i="10"/>
  <c r="X19" i="10"/>
  <c r="X20" i="10"/>
  <c r="X21" i="10"/>
  <c r="X22" i="10"/>
  <c r="X23" i="10"/>
  <c r="X17" i="10"/>
  <c r="X16" i="10"/>
  <c r="X15" i="10"/>
  <c r="X14" i="10"/>
  <c r="X13" i="10"/>
  <c r="X5" i="10"/>
  <c r="X6" i="10"/>
  <c r="X7" i="10"/>
  <c r="X8" i="10"/>
  <c r="X9" i="10"/>
  <c r="X10" i="10"/>
  <c r="X11" i="10"/>
  <c r="X12" i="10"/>
  <c r="X4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4" i="10"/>
  <c r="E137" i="10" l="1"/>
  <c r="O137" i="10" l="1"/>
  <c r="M588" i="10"/>
  <c r="N65" i="9"/>
  <c r="N67" i="9" s="1"/>
  <c r="G64" i="9"/>
  <c r="H64" i="9"/>
  <c r="K64" i="9"/>
  <c r="M64" i="9"/>
  <c r="O64" i="9"/>
  <c r="F64" i="9"/>
  <c r="E64" i="9"/>
  <c r="G74" i="8"/>
  <c r="H74" i="8"/>
  <c r="I74" i="8"/>
  <c r="K74" i="8"/>
  <c r="M74" i="8"/>
  <c r="N74" i="8"/>
  <c r="Q73" i="8" s="1"/>
  <c r="O74" i="8"/>
  <c r="F74" i="8"/>
  <c r="E74" i="8"/>
  <c r="J11" i="9"/>
  <c r="J49" i="9"/>
  <c r="I15" i="9"/>
  <c r="J15" i="9" s="1"/>
  <c r="I16" i="9"/>
  <c r="J16" i="9" s="1"/>
  <c r="I17" i="9"/>
  <c r="J17" i="9" s="1"/>
  <c r="I18" i="9"/>
  <c r="J18" i="9" s="1"/>
  <c r="I19" i="9"/>
  <c r="J19" i="9" s="1"/>
  <c r="I20" i="9"/>
  <c r="J20" i="9" s="1"/>
  <c r="I21" i="9"/>
  <c r="J21" i="9" s="1"/>
  <c r="I22" i="9"/>
  <c r="J22" i="9" s="1"/>
  <c r="I23" i="9"/>
  <c r="J23" i="9" s="1"/>
  <c r="I24" i="9"/>
  <c r="J24" i="9" s="1"/>
  <c r="I25" i="9"/>
  <c r="J25" i="9" s="1"/>
  <c r="I26" i="9"/>
  <c r="J26" i="9" s="1"/>
  <c r="I27" i="9"/>
  <c r="J27" i="9" s="1"/>
  <c r="I28" i="9"/>
  <c r="J28" i="9" s="1"/>
  <c r="I29" i="9"/>
  <c r="J29" i="9" s="1"/>
  <c r="I30" i="9"/>
  <c r="J30" i="9" s="1"/>
  <c r="I31" i="9"/>
  <c r="J31" i="9" s="1"/>
  <c r="I32" i="9"/>
  <c r="J32" i="9" s="1"/>
  <c r="I33" i="9"/>
  <c r="J33" i="9" s="1"/>
  <c r="I34" i="9"/>
  <c r="J34" i="9" s="1"/>
  <c r="I35" i="9"/>
  <c r="J35" i="9" s="1"/>
  <c r="I36" i="9"/>
  <c r="J36" i="9" s="1"/>
  <c r="I37" i="9"/>
  <c r="J37" i="9" s="1"/>
  <c r="I38" i="9"/>
  <c r="J38" i="9" s="1"/>
  <c r="I39" i="9"/>
  <c r="J39" i="9" s="1"/>
  <c r="I40" i="9"/>
  <c r="J40" i="9" s="1"/>
  <c r="I41" i="9"/>
  <c r="J41" i="9" s="1"/>
  <c r="I42" i="9"/>
  <c r="J42" i="9" s="1"/>
  <c r="I43" i="9"/>
  <c r="J43" i="9" s="1"/>
  <c r="I44" i="9"/>
  <c r="J44" i="9" s="1"/>
  <c r="I45" i="9"/>
  <c r="J45" i="9" s="1"/>
  <c r="I46" i="9"/>
  <c r="J46" i="9" s="1"/>
  <c r="I47" i="9"/>
  <c r="J47" i="9" s="1"/>
  <c r="I48" i="9"/>
  <c r="J48" i="9" s="1"/>
  <c r="I49" i="9"/>
  <c r="I50" i="9"/>
  <c r="J50" i="9" s="1"/>
  <c r="I51" i="9"/>
  <c r="J51" i="9" s="1"/>
  <c r="I52" i="9"/>
  <c r="J52" i="9" s="1"/>
  <c r="I53" i="9"/>
  <c r="J53" i="9" s="1"/>
  <c r="I54" i="9"/>
  <c r="J54" i="9" s="1"/>
  <c r="I55" i="9"/>
  <c r="J55" i="9" s="1"/>
  <c r="I56" i="9"/>
  <c r="J56" i="9" s="1"/>
  <c r="I57" i="9"/>
  <c r="J57" i="9" s="1"/>
  <c r="I58" i="9"/>
  <c r="J58" i="9" s="1"/>
  <c r="I59" i="9"/>
  <c r="J59" i="9" s="1"/>
  <c r="I60" i="9"/>
  <c r="J60" i="9" s="1"/>
  <c r="I61" i="9"/>
  <c r="J61" i="9" s="1"/>
  <c r="I62" i="9"/>
  <c r="J62" i="9" s="1"/>
  <c r="I63" i="9"/>
  <c r="J63" i="9" s="1"/>
  <c r="I14" i="9"/>
  <c r="J14" i="9" s="1"/>
  <c r="I5" i="9"/>
  <c r="J5" i="9" s="1"/>
  <c r="I6" i="9"/>
  <c r="J6" i="9" s="1"/>
  <c r="I7" i="9"/>
  <c r="J7" i="9" s="1"/>
  <c r="I8" i="9"/>
  <c r="J8" i="9" s="1"/>
  <c r="I9" i="9"/>
  <c r="J9" i="9" s="1"/>
  <c r="I10" i="9"/>
  <c r="J10" i="9" s="1"/>
  <c r="I11" i="9"/>
  <c r="I12" i="9"/>
  <c r="J12" i="9" s="1"/>
  <c r="I13" i="9"/>
  <c r="J13" i="9" s="1"/>
  <c r="I4" i="9"/>
  <c r="J4" i="9" s="1"/>
  <c r="J11" i="8"/>
  <c r="L11" i="8" s="1"/>
  <c r="J64" i="9" l="1"/>
  <c r="N77" i="8"/>
  <c r="I64" i="9"/>
  <c r="J4" i="8" l="1"/>
  <c r="L52" i="9"/>
  <c r="L53" i="9"/>
  <c r="L37" i="9"/>
  <c r="L4" i="9"/>
  <c r="L55" i="9"/>
  <c r="L56" i="9"/>
  <c r="L57" i="9"/>
  <c r="L58" i="9"/>
  <c r="L59" i="9"/>
  <c r="L60" i="9"/>
  <c r="L61" i="9"/>
  <c r="L62" i="9"/>
  <c r="L63" i="9"/>
  <c r="L54" i="9"/>
  <c r="L45" i="9"/>
  <c r="L46" i="9"/>
  <c r="L47" i="9"/>
  <c r="L48" i="9"/>
  <c r="L49" i="9"/>
  <c r="L50" i="9"/>
  <c r="L51" i="9"/>
  <c r="L44" i="9"/>
  <c r="L35" i="9"/>
  <c r="L36" i="9"/>
  <c r="L38" i="9"/>
  <c r="L39" i="9"/>
  <c r="L40" i="9"/>
  <c r="L41" i="9"/>
  <c r="L42" i="9"/>
  <c r="L43" i="9"/>
  <c r="L34" i="9"/>
  <c r="L25" i="9"/>
  <c r="L26" i="9"/>
  <c r="L27" i="9"/>
  <c r="L28" i="9"/>
  <c r="L29" i="9"/>
  <c r="L30" i="9"/>
  <c r="L31" i="9"/>
  <c r="L32" i="9"/>
  <c r="L33" i="9"/>
  <c r="L24" i="9"/>
  <c r="L15" i="9"/>
  <c r="L16" i="9"/>
  <c r="L17" i="9"/>
  <c r="L18" i="9"/>
  <c r="L19" i="9"/>
  <c r="L20" i="9"/>
  <c r="L21" i="9"/>
  <c r="L22" i="9"/>
  <c r="L23" i="9"/>
  <c r="L14" i="9"/>
  <c r="L5" i="9"/>
  <c r="L6" i="9"/>
  <c r="L7" i="9"/>
  <c r="L8" i="9"/>
  <c r="L9" i="9"/>
  <c r="L10" i="9"/>
  <c r="L11" i="9"/>
  <c r="L12" i="9"/>
  <c r="L13" i="9"/>
  <c r="J73" i="8"/>
  <c r="L73" i="8" s="1"/>
  <c r="J72" i="8"/>
  <c r="L72" i="8" s="1"/>
  <c r="J71" i="8"/>
  <c r="L71" i="8" s="1"/>
  <c r="J70" i="8"/>
  <c r="L70" i="8" s="1"/>
  <c r="J69" i="8"/>
  <c r="L69" i="8" s="1"/>
  <c r="J68" i="8"/>
  <c r="L68" i="8" s="1"/>
  <c r="J67" i="8"/>
  <c r="L67" i="8" s="1"/>
  <c r="J66" i="8"/>
  <c r="L66" i="8" s="1"/>
  <c r="J65" i="8"/>
  <c r="L65" i="8" s="1"/>
  <c r="J64" i="8"/>
  <c r="L64" i="8" s="1"/>
  <c r="J63" i="8"/>
  <c r="L63" i="8" s="1"/>
  <c r="J62" i="8"/>
  <c r="L62" i="8" s="1"/>
  <c r="J61" i="8"/>
  <c r="L61" i="8" s="1"/>
  <c r="J60" i="8"/>
  <c r="L60" i="8" s="1"/>
  <c r="J59" i="8"/>
  <c r="L59" i="8" s="1"/>
  <c r="J58" i="8"/>
  <c r="L58" i="8" s="1"/>
  <c r="J57" i="8"/>
  <c r="L57" i="8" s="1"/>
  <c r="J56" i="8"/>
  <c r="L56" i="8" s="1"/>
  <c r="J55" i="8"/>
  <c r="L55" i="8" s="1"/>
  <c r="J54" i="8"/>
  <c r="L54" i="8" s="1"/>
  <c r="J53" i="8"/>
  <c r="L53" i="8" s="1"/>
  <c r="J52" i="8"/>
  <c r="L52" i="8" s="1"/>
  <c r="J51" i="8"/>
  <c r="L51" i="8" s="1"/>
  <c r="J50" i="8"/>
  <c r="L50" i="8" s="1"/>
  <c r="J49" i="8"/>
  <c r="L49" i="8" s="1"/>
  <c r="J48" i="8"/>
  <c r="L48" i="8" s="1"/>
  <c r="J47" i="8"/>
  <c r="L47" i="8" s="1"/>
  <c r="J46" i="8"/>
  <c r="L46" i="8" s="1"/>
  <c r="J45" i="8"/>
  <c r="L45" i="8" s="1"/>
  <c r="J44" i="8"/>
  <c r="L44" i="8" s="1"/>
  <c r="J43" i="8"/>
  <c r="L43" i="8" s="1"/>
  <c r="J42" i="8"/>
  <c r="L42" i="8" s="1"/>
  <c r="J41" i="8"/>
  <c r="L41" i="8" s="1"/>
  <c r="J40" i="8"/>
  <c r="L40" i="8" s="1"/>
  <c r="J39" i="8"/>
  <c r="L39" i="8" s="1"/>
  <c r="J38" i="8"/>
  <c r="L38" i="8" s="1"/>
  <c r="J37" i="8"/>
  <c r="L37" i="8" s="1"/>
  <c r="J36" i="8"/>
  <c r="L36" i="8" s="1"/>
  <c r="J35" i="8"/>
  <c r="L35" i="8" s="1"/>
  <c r="J34" i="8"/>
  <c r="L34" i="8" s="1"/>
  <c r="J33" i="8"/>
  <c r="L33" i="8" s="1"/>
  <c r="J32" i="8"/>
  <c r="L32" i="8" s="1"/>
  <c r="J31" i="8"/>
  <c r="L31" i="8" s="1"/>
  <c r="J30" i="8"/>
  <c r="L30" i="8" s="1"/>
  <c r="J29" i="8"/>
  <c r="L29" i="8" s="1"/>
  <c r="J28" i="8"/>
  <c r="L28" i="8" s="1"/>
  <c r="J27" i="8"/>
  <c r="L27" i="8" s="1"/>
  <c r="J26" i="8"/>
  <c r="L26" i="8" s="1"/>
  <c r="J25" i="8"/>
  <c r="L25" i="8" s="1"/>
  <c r="J24" i="8"/>
  <c r="L24" i="8" s="1"/>
  <c r="J23" i="8"/>
  <c r="L23" i="8" s="1"/>
  <c r="J22" i="8"/>
  <c r="L22" i="8" s="1"/>
  <c r="J21" i="8"/>
  <c r="L21" i="8" s="1"/>
  <c r="J20" i="8"/>
  <c r="L20" i="8" s="1"/>
  <c r="J19" i="8"/>
  <c r="L19" i="8" s="1"/>
  <c r="J18" i="8"/>
  <c r="L18" i="8" s="1"/>
  <c r="J5" i="8"/>
  <c r="L5" i="8" s="1"/>
  <c r="J6" i="8"/>
  <c r="L6" i="8" s="1"/>
  <c r="J7" i="8"/>
  <c r="L7" i="8" s="1"/>
  <c r="J8" i="8"/>
  <c r="L8" i="8" s="1"/>
  <c r="J9" i="8"/>
  <c r="L9" i="8" s="1"/>
  <c r="J10" i="8"/>
  <c r="L10" i="8" s="1"/>
  <c r="J12" i="8"/>
  <c r="L12" i="8" s="1"/>
  <c r="J13" i="8"/>
  <c r="L13" i="8" s="1"/>
  <c r="J14" i="8"/>
  <c r="L14" i="8" s="1"/>
  <c r="J15" i="8"/>
  <c r="L15" i="8" s="1"/>
  <c r="J16" i="8"/>
  <c r="L16" i="8" s="1"/>
  <c r="J17" i="8"/>
  <c r="L17" i="8" s="1"/>
  <c r="P510" i="9"/>
  <c r="M510" i="9"/>
  <c r="L64" i="9" l="1"/>
  <c r="L4" i="8"/>
  <c r="L74" i="8" s="1"/>
  <c r="J74" i="8"/>
  <c r="M525" i="8"/>
  <c r="C4" i="7" l="1"/>
  <c r="B4" i="7"/>
  <c r="E25" i="3"/>
  <c r="G25" i="3" s="1"/>
  <c r="G27" i="3" s="1"/>
  <c r="T25" i="3"/>
  <c r="V25" i="3" s="1"/>
  <c r="F4" i="2" l="1"/>
  <c r="H4" i="2"/>
  <c r="F8" i="2"/>
  <c r="H8" i="2"/>
  <c r="F10" i="2"/>
  <c r="F24" i="2" s="1"/>
  <c r="F38" i="2" s="1"/>
  <c r="F52" i="2" s="1"/>
  <c r="F66" i="2" s="1"/>
  <c r="H10" i="2"/>
  <c r="F13" i="2"/>
  <c r="H13" i="2"/>
  <c r="F14" i="2"/>
  <c r="F28" i="2" s="1"/>
  <c r="F42" i="2" s="1"/>
  <c r="F56" i="2" s="1"/>
  <c r="F70" i="2" s="1"/>
  <c r="H14" i="2"/>
  <c r="H28" i="2" s="1"/>
  <c r="H42" i="2" s="1"/>
  <c r="H56" i="2" s="1"/>
  <c r="H70" i="2" s="1"/>
  <c r="F16" i="2"/>
  <c r="H16" i="2"/>
  <c r="H24" i="2"/>
  <c r="H38" i="2" s="1"/>
  <c r="H52" i="2" s="1"/>
  <c r="H66" i="2" s="1"/>
  <c r="H18" i="2" l="1"/>
  <c r="H32" i="2" s="1"/>
  <c r="F18" i="2"/>
  <c r="F32" i="2" s="1"/>
  <c r="M17" i="3"/>
  <c r="J17" i="3"/>
  <c r="G17" i="3"/>
  <c r="I16" i="2" s="1"/>
  <c r="E17" i="3"/>
  <c r="G16" i="2" s="1"/>
  <c r="U17" i="3" l="1"/>
  <c r="V17" i="3" s="1"/>
  <c r="D6" i="6"/>
  <c r="K16" i="2"/>
  <c r="L17" i="3"/>
  <c r="K17" i="3" s="1"/>
  <c r="J16" i="2"/>
  <c r="I17" i="3"/>
  <c r="T26" i="3" l="1"/>
  <c r="V26" i="3" s="1"/>
  <c r="T24" i="3"/>
  <c r="V24" i="3" s="1"/>
  <c r="V27" i="3" l="1"/>
  <c r="L24" i="1"/>
  <c r="L33" i="1"/>
  <c r="L34" i="1"/>
  <c r="L35" i="1"/>
  <c r="L44" i="1"/>
  <c r="L53" i="1"/>
  <c r="L4" i="1"/>
  <c r="M4" i="1" s="1"/>
  <c r="F55" i="1"/>
  <c r="L55" i="1" s="1"/>
  <c r="F54" i="1"/>
  <c r="L54" i="1" s="1"/>
  <c r="F25" i="1"/>
  <c r="L25" i="1" s="1"/>
  <c r="G14" i="1"/>
  <c r="F94" i="6" l="1"/>
  <c r="G94" i="6" s="1"/>
  <c r="G93" i="6"/>
  <c r="G92" i="6"/>
  <c r="G91" i="6"/>
  <c r="G90" i="6"/>
  <c r="E84" i="6"/>
  <c r="I82" i="6"/>
  <c r="H82" i="6"/>
  <c r="C73" i="6"/>
  <c r="H83" i="6" s="1"/>
  <c r="H72" i="6"/>
  <c r="I72" i="6" s="1"/>
  <c r="H71" i="6"/>
  <c r="I71" i="6" s="1"/>
  <c r="H70" i="6"/>
  <c r="I70" i="6" s="1"/>
  <c r="H69" i="6"/>
  <c r="I69" i="6" s="1"/>
  <c r="C65" i="6"/>
  <c r="C53" i="6"/>
  <c r="C52" i="6"/>
  <c r="C51" i="6"/>
  <c r="C50" i="6"/>
  <c r="C49" i="6"/>
  <c r="C48" i="6"/>
  <c r="C47" i="6"/>
  <c r="C43" i="6"/>
  <c r="C31" i="6"/>
  <c r="C30" i="6"/>
  <c r="C29" i="6"/>
  <c r="C28" i="6"/>
  <c r="C27" i="6"/>
  <c r="C26" i="6"/>
  <c r="C25" i="6"/>
  <c r="C21" i="6"/>
  <c r="E14" i="6"/>
  <c r="G14" i="6" s="1"/>
  <c r="D14" i="6"/>
  <c r="F14" i="6" s="1"/>
  <c r="C10" i="6"/>
  <c r="H3" i="6"/>
  <c r="I3" i="6" s="1"/>
  <c r="G3" i="6"/>
  <c r="F3" i="6"/>
  <c r="Q53" i="5"/>
  <c r="O52" i="5"/>
  <c r="Q52" i="5" s="1"/>
  <c r="Q51" i="5"/>
  <c r="M51" i="5"/>
  <c r="Q50" i="5"/>
  <c r="M50" i="5"/>
  <c r="K50" i="5"/>
  <c r="Q49" i="5"/>
  <c r="M49" i="5"/>
  <c r="Q48" i="5"/>
  <c r="M48" i="5"/>
  <c r="Q47" i="5"/>
  <c r="L47" i="5"/>
  <c r="M47" i="5" s="1"/>
  <c r="Q46" i="5"/>
  <c r="Q45" i="5"/>
  <c r="O44" i="5"/>
  <c r="Q44" i="5" s="1"/>
  <c r="G9" i="5" s="1"/>
  <c r="F9" i="5" s="1"/>
  <c r="M44" i="5"/>
  <c r="O43" i="5"/>
  <c r="Q43" i="5" s="1"/>
  <c r="O42" i="5"/>
  <c r="Q42" i="5" s="1"/>
  <c r="M42" i="5"/>
  <c r="O41" i="5"/>
  <c r="Q41" i="5" s="1"/>
  <c r="Q40" i="5"/>
  <c r="M40" i="5"/>
  <c r="J40" i="5"/>
  <c r="K40" i="5" s="1"/>
  <c r="Q39" i="5"/>
  <c r="L39" i="5"/>
  <c r="M39" i="5" s="1"/>
  <c r="J39" i="5"/>
  <c r="Q38" i="5"/>
  <c r="M38" i="5"/>
  <c r="J38" i="5"/>
  <c r="Q37" i="5"/>
  <c r="L37" i="5"/>
  <c r="M37" i="5" s="1"/>
  <c r="J37" i="5"/>
  <c r="Q36" i="5"/>
  <c r="L36" i="5"/>
  <c r="M36" i="5" s="1"/>
  <c r="J36" i="5"/>
  <c r="Q35" i="5"/>
  <c r="L35" i="5"/>
  <c r="M35" i="5" s="1"/>
  <c r="J35" i="5"/>
  <c r="Q34" i="5"/>
  <c r="L34" i="5"/>
  <c r="M34" i="5" s="1"/>
  <c r="J34" i="5"/>
  <c r="O33" i="5"/>
  <c r="Q33" i="5" s="1"/>
  <c r="J33" i="5"/>
  <c r="K33" i="5" s="1"/>
  <c r="Q32" i="5"/>
  <c r="M32" i="5"/>
  <c r="Q31" i="5"/>
  <c r="L31" i="5"/>
  <c r="M31" i="5" s="1"/>
  <c r="J31" i="5"/>
  <c r="Q30" i="5"/>
  <c r="Q29" i="5"/>
  <c r="Q28" i="5"/>
  <c r="Q27" i="5"/>
  <c r="M27" i="5"/>
  <c r="J27" i="5"/>
  <c r="Q26" i="5"/>
  <c r="M26" i="5"/>
  <c r="J26" i="5"/>
  <c r="Q25" i="5"/>
  <c r="M25" i="5"/>
  <c r="L25" i="5"/>
  <c r="J25" i="5"/>
  <c r="O24" i="5"/>
  <c r="Q24" i="5" s="1"/>
  <c r="J24" i="5"/>
  <c r="O23" i="5"/>
  <c r="Q23" i="5" s="1"/>
  <c r="J23" i="5"/>
  <c r="Q22" i="5"/>
  <c r="M22" i="5"/>
  <c r="J22" i="5"/>
  <c r="Q21" i="5"/>
  <c r="M21" i="5"/>
  <c r="J21" i="5"/>
  <c r="Q20" i="5"/>
  <c r="L20" i="5"/>
  <c r="M20" i="5" s="1"/>
  <c r="J20" i="5"/>
  <c r="Q19" i="5"/>
  <c r="J19" i="5"/>
  <c r="Q18" i="5"/>
  <c r="Q17" i="5"/>
  <c r="Q16" i="5"/>
  <c r="G5" i="5" s="1"/>
  <c r="Q14" i="5"/>
  <c r="G7" i="5" s="1"/>
  <c r="F7" i="5" s="1"/>
  <c r="Q13" i="5"/>
  <c r="G6" i="5" s="1"/>
  <c r="F6" i="5" s="1"/>
  <c r="O12" i="5"/>
  <c r="Q12" i="5" s="1"/>
  <c r="M12" i="5"/>
  <c r="C11" i="5"/>
  <c r="O10" i="5"/>
  <c r="Q10" i="5" s="1"/>
  <c r="G10" i="5"/>
  <c r="F10" i="5" s="1"/>
  <c r="E10" i="5"/>
  <c r="B10" i="5"/>
  <c r="M28" i="5" s="1"/>
  <c r="Q9" i="5"/>
  <c r="G8" i="5" s="1"/>
  <c r="F8" i="5" s="1"/>
  <c r="M9" i="5"/>
  <c r="E9" i="5"/>
  <c r="D9" i="5" s="1"/>
  <c r="B9" i="5"/>
  <c r="Q8" i="5"/>
  <c r="L8" i="5"/>
  <c r="M8" i="5" s="1"/>
  <c r="D8" i="5"/>
  <c r="B8" i="5"/>
  <c r="Q7" i="5"/>
  <c r="D7" i="5"/>
  <c r="B7" i="5"/>
  <c r="Q6" i="5"/>
  <c r="D6" i="5"/>
  <c r="B6" i="5"/>
  <c r="M29" i="5" s="1"/>
  <c r="D5" i="5"/>
  <c r="B5" i="5"/>
  <c r="M17" i="5" s="1"/>
  <c r="D17" i="4"/>
  <c r="D14" i="4"/>
  <c r="D11" i="4"/>
  <c r="C9" i="4"/>
  <c r="D9" i="4" s="1"/>
  <c r="D8" i="4"/>
  <c r="C3" i="4"/>
  <c r="C6" i="4" s="1"/>
  <c r="E32" i="3"/>
  <c r="G32" i="3" s="1"/>
  <c r="E31" i="3"/>
  <c r="G31" i="3" s="1"/>
  <c r="E30" i="3"/>
  <c r="G30" i="3" s="1"/>
  <c r="E29" i="3"/>
  <c r="G29" i="3" s="1"/>
  <c r="T19" i="3"/>
  <c r="N18" i="3"/>
  <c r="M18" i="3" s="1"/>
  <c r="U18" i="3" s="1"/>
  <c r="V18" i="3" s="1"/>
  <c r="H18" i="3"/>
  <c r="H17" i="2" s="1"/>
  <c r="F18" i="3"/>
  <c r="N16" i="3"/>
  <c r="M16" i="3" s="1"/>
  <c r="U16" i="3" s="1"/>
  <c r="V16" i="3" s="1"/>
  <c r="H16" i="3"/>
  <c r="H15" i="2" s="1"/>
  <c r="H29" i="2" s="1"/>
  <c r="F16" i="3"/>
  <c r="M15" i="3"/>
  <c r="U15" i="3" s="1"/>
  <c r="V15" i="3" s="1"/>
  <c r="J15" i="3"/>
  <c r="G15" i="3"/>
  <c r="I14" i="2" s="1"/>
  <c r="I28" i="2" s="1"/>
  <c r="I42" i="2" s="1"/>
  <c r="I56" i="2" s="1"/>
  <c r="I70" i="2" s="1"/>
  <c r="E15" i="3"/>
  <c r="G14" i="2" s="1"/>
  <c r="M14" i="3"/>
  <c r="D5" i="6" s="1"/>
  <c r="J14" i="3"/>
  <c r="G14" i="3"/>
  <c r="I13" i="2" s="1"/>
  <c r="E14" i="3"/>
  <c r="G13" i="2" s="1"/>
  <c r="N13" i="3"/>
  <c r="M13" i="3" s="1"/>
  <c r="U13" i="3" s="1"/>
  <c r="V13" i="3" s="1"/>
  <c r="H13" i="3"/>
  <c r="N12" i="3"/>
  <c r="M12" i="3" s="1"/>
  <c r="U12" i="3" s="1"/>
  <c r="V12" i="3" s="1"/>
  <c r="H12" i="3"/>
  <c r="F12" i="3"/>
  <c r="M11" i="3"/>
  <c r="D9" i="6" s="1"/>
  <c r="J11" i="3"/>
  <c r="G11" i="3"/>
  <c r="I10" i="2" s="1"/>
  <c r="I24" i="2" s="1"/>
  <c r="I38" i="2" s="1"/>
  <c r="I52" i="2" s="1"/>
  <c r="I66" i="2" s="1"/>
  <c r="E11" i="3"/>
  <c r="G10" i="2" s="1"/>
  <c r="N10" i="3"/>
  <c r="M10" i="3" s="1"/>
  <c r="U10" i="3" s="1"/>
  <c r="V10" i="3" s="1"/>
  <c r="H10" i="3"/>
  <c r="H9" i="2" s="1"/>
  <c r="H23" i="2" s="1"/>
  <c r="H37" i="2" s="1"/>
  <c r="H51" i="2" s="1"/>
  <c r="F10" i="3"/>
  <c r="M9" i="3"/>
  <c r="U9" i="3" s="1"/>
  <c r="V9" i="3" s="1"/>
  <c r="J9" i="3"/>
  <c r="G9" i="3"/>
  <c r="I8" i="2" s="1"/>
  <c r="E9" i="3"/>
  <c r="G8" i="2" s="1"/>
  <c r="N8" i="3"/>
  <c r="M8" i="3" s="1"/>
  <c r="U8" i="3" s="1"/>
  <c r="V8" i="3" s="1"/>
  <c r="H8" i="3"/>
  <c r="H7" i="2" s="1"/>
  <c r="F8" i="3"/>
  <c r="F7" i="2" s="1"/>
  <c r="N7" i="3"/>
  <c r="M7" i="3" s="1"/>
  <c r="U7" i="3" s="1"/>
  <c r="V7" i="3" s="1"/>
  <c r="H7" i="3"/>
  <c r="F7" i="3"/>
  <c r="F6" i="2" s="1"/>
  <c r="N6" i="3"/>
  <c r="M6" i="3" s="1"/>
  <c r="U6" i="3" s="1"/>
  <c r="V6" i="3" s="1"/>
  <c r="H6" i="3"/>
  <c r="F6" i="3"/>
  <c r="M5" i="3"/>
  <c r="U5" i="3" s="1"/>
  <c r="J5" i="3"/>
  <c r="G5" i="3"/>
  <c r="I4" i="2" s="1"/>
  <c r="I18" i="2" s="1"/>
  <c r="E5" i="3"/>
  <c r="G4" i="2" s="1"/>
  <c r="G54" i="1"/>
  <c r="G44" i="1"/>
  <c r="F36" i="1"/>
  <c r="S34" i="1"/>
  <c r="R34" i="1" s="1"/>
  <c r="M34" i="1"/>
  <c r="G34" i="1"/>
  <c r="G25" i="1"/>
  <c r="S24" i="1"/>
  <c r="M24" i="1"/>
  <c r="G24" i="1"/>
  <c r="J23" i="1"/>
  <c r="L23" i="1" s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F15" i="1"/>
  <c r="S14" i="1"/>
  <c r="J14" i="1"/>
  <c r="L14" i="1" s="1"/>
  <c r="M14" i="1" s="1"/>
  <c r="E71" i="6" s="1"/>
  <c r="I14" i="1"/>
  <c r="K13" i="1"/>
  <c r="K12" i="1"/>
  <c r="K11" i="1"/>
  <c r="K10" i="1"/>
  <c r="K9" i="1"/>
  <c r="K8" i="1"/>
  <c r="K7" i="1"/>
  <c r="K6" i="1"/>
  <c r="K5" i="1"/>
  <c r="H5" i="1"/>
  <c r="H6" i="1" s="1"/>
  <c r="H7" i="1" s="1"/>
  <c r="F5" i="1"/>
  <c r="F6" i="1" s="1"/>
  <c r="S4" i="1"/>
  <c r="K4" i="1"/>
  <c r="I4" i="1"/>
  <c r="G4" i="1"/>
  <c r="L15" i="1" l="1"/>
  <c r="S44" i="1"/>
  <c r="R44" i="1" s="1"/>
  <c r="S15" i="1"/>
  <c r="R4" i="1"/>
  <c r="I32" i="2"/>
  <c r="H31" i="2"/>
  <c r="H45" i="2" s="1"/>
  <c r="H59" i="2" s="1"/>
  <c r="H73" i="2" s="1"/>
  <c r="H27" i="2"/>
  <c r="H41" i="2" s="1"/>
  <c r="H55" i="2" s="1"/>
  <c r="H69" i="2" s="1"/>
  <c r="H22" i="2" s="1"/>
  <c r="F30" i="2"/>
  <c r="H43" i="2"/>
  <c r="H57" i="2" s="1"/>
  <c r="H71" i="2" s="1"/>
  <c r="H21" i="2"/>
  <c r="H30" i="2"/>
  <c r="E11" i="5"/>
  <c r="D3" i="4"/>
  <c r="D6" i="4" s="1"/>
  <c r="J28" i="5"/>
  <c r="D10" i="5"/>
  <c r="D11" i="5" s="1"/>
  <c r="E10" i="3"/>
  <c r="G9" i="2" s="1"/>
  <c r="F9" i="2"/>
  <c r="F23" i="2" s="1"/>
  <c r="F37" i="2" s="1"/>
  <c r="F51" i="2" s="1"/>
  <c r="L5" i="3"/>
  <c r="K5" i="3" s="1"/>
  <c r="J4" i="2"/>
  <c r="H73" i="6"/>
  <c r="G96" i="6" s="1"/>
  <c r="F96" i="6" s="1"/>
  <c r="G13" i="3"/>
  <c r="I12" i="2" s="1"/>
  <c r="H12" i="2"/>
  <c r="E6" i="3"/>
  <c r="G5" i="2" s="1"/>
  <c r="F5" i="2"/>
  <c r="M52" i="5"/>
  <c r="C54" i="6"/>
  <c r="G6" i="3"/>
  <c r="I5" i="2" s="1"/>
  <c r="H5" i="2"/>
  <c r="H19" i="2" s="1"/>
  <c r="H33" i="2" s="1"/>
  <c r="H47" i="2" s="1"/>
  <c r="H61" i="2" s="1"/>
  <c r="E16" i="3"/>
  <c r="G15" i="2" s="1"/>
  <c r="G29" i="2" s="1"/>
  <c r="G43" i="2" s="1"/>
  <c r="F15" i="2"/>
  <c r="F29" i="2" s="1"/>
  <c r="F43" i="2" s="1"/>
  <c r="F57" i="2" s="1"/>
  <c r="F71" i="2" s="1"/>
  <c r="M23" i="5"/>
  <c r="M24" i="5" s="1"/>
  <c r="C18" i="4"/>
  <c r="H14" i="6"/>
  <c r="I14" i="6" s="1"/>
  <c r="M10" i="5"/>
  <c r="G7" i="3"/>
  <c r="I6" i="2" s="1"/>
  <c r="H6" i="2"/>
  <c r="H20" i="2" s="1"/>
  <c r="E12" i="3"/>
  <c r="G11" i="2" s="1"/>
  <c r="F11" i="2"/>
  <c r="F25" i="2" s="1"/>
  <c r="E18" i="3"/>
  <c r="G17" i="2" s="1"/>
  <c r="G31" i="2" s="1"/>
  <c r="G45" i="2" s="1"/>
  <c r="F17" i="2"/>
  <c r="M41" i="5"/>
  <c r="G12" i="3"/>
  <c r="I11" i="2" s="1"/>
  <c r="I25" i="2" s="1"/>
  <c r="H11" i="2"/>
  <c r="H25" i="2" s="1"/>
  <c r="H39" i="2" s="1"/>
  <c r="H53" i="2" s="1"/>
  <c r="H67" i="2" s="1"/>
  <c r="C32" i="6"/>
  <c r="D25" i="6"/>
  <c r="G27" i="2"/>
  <c r="G41" i="2" s="1"/>
  <c r="G55" i="2" s="1"/>
  <c r="G69" i="2" s="1"/>
  <c r="K13" i="2"/>
  <c r="G28" i="2"/>
  <c r="G42" i="2" s="1"/>
  <c r="G56" i="2" s="1"/>
  <c r="K14" i="2"/>
  <c r="K28" i="2" s="1"/>
  <c r="K42" i="2" s="1"/>
  <c r="L11" i="3"/>
  <c r="K11" i="3" s="1"/>
  <c r="J10" i="2"/>
  <c r="J24" i="2" s="1"/>
  <c r="J38" i="2" s="1"/>
  <c r="J52" i="2" s="1"/>
  <c r="J66" i="2" s="1"/>
  <c r="G23" i="2"/>
  <c r="L9" i="3"/>
  <c r="K9" i="3" s="1"/>
  <c r="J8" i="2"/>
  <c r="L14" i="3"/>
  <c r="K14" i="3" s="1"/>
  <c r="J13" i="2"/>
  <c r="L15" i="3"/>
  <c r="K15" i="3" s="1"/>
  <c r="J14" i="2"/>
  <c r="J28" i="2" s="1"/>
  <c r="J42" i="2" s="1"/>
  <c r="J56" i="2" s="1"/>
  <c r="J70" i="2" s="1"/>
  <c r="G22" i="2"/>
  <c r="G36" i="2" s="1"/>
  <c r="K8" i="2"/>
  <c r="K4" i="2"/>
  <c r="K18" i="2" s="1"/>
  <c r="G18" i="2"/>
  <c r="G32" i="2" s="1"/>
  <c r="G46" i="2" s="1"/>
  <c r="G60" i="2" s="1"/>
  <c r="G24" i="2"/>
  <c r="G38" i="2" s="1"/>
  <c r="G52" i="2" s="1"/>
  <c r="G66" i="2" s="1"/>
  <c r="K10" i="2"/>
  <c r="K24" i="2" s="1"/>
  <c r="K38" i="2" s="1"/>
  <c r="K52" i="2" s="1"/>
  <c r="K66" i="2" s="1"/>
  <c r="G25" i="2"/>
  <c r="K28" i="5"/>
  <c r="C16" i="13" s="1"/>
  <c r="D16" i="13" s="1"/>
  <c r="D77" i="6"/>
  <c r="F77" i="6" s="1"/>
  <c r="M33" i="5"/>
  <c r="G11" i="5"/>
  <c r="I73" i="6"/>
  <c r="B11" i="5"/>
  <c r="M2" i="5" s="1"/>
  <c r="E25" i="6"/>
  <c r="F5" i="5"/>
  <c r="F11" i="5" s="1"/>
  <c r="I9" i="3"/>
  <c r="I15" i="3"/>
  <c r="G33" i="3"/>
  <c r="I14" i="3"/>
  <c r="F56" i="1"/>
  <c r="L56" i="1" s="1"/>
  <c r="L36" i="1"/>
  <c r="G15" i="1"/>
  <c r="M15" i="1"/>
  <c r="L5" i="1"/>
  <c r="M5" i="1" s="1"/>
  <c r="G6" i="1"/>
  <c r="L6" i="1"/>
  <c r="J6" i="3"/>
  <c r="J5" i="2" s="1"/>
  <c r="E7" i="3"/>
  <c r="G6" i="2" s="1"/>
  <c r="J7" i="3"/>
  <c r="J6" i="2" s="1"/>
  <c r="F13" i="3"/>
  <c r="J18" i="3"/>
  <c r="G8" i="3"/>
  <c r="I7" i="2" s="1"/>
  <c r="J16" i="3"/>
  <c r="J15" i="2" s="1"/>
  <c r="J29" i="2" s="1"/>
  <c r="J43" i="2" s="1"/>
  <c r="J57" i="2" s="1"/>
  <c r="J71" i="2" s="1"/>
  <c r="J10" i="3"/>
  <c r="J9" i="2" s="1"/>
  <c r="J23" i="2" s="1"/>
  <c r="J12" i="3"/>
  <c r="J11" i="2" s="1"/>
  <c r="E8" i="3"/>
  <c r="G7" i="2" s="1"/>
  <c r="G30" i="2" s="1"/>
  <c r="G10" i="3"/>
  <c r="I9" i="2" s="1"/>
  <c r="I23" i="2" s="1"/>
  <c r="I37" i="2" s="1"/>
  <c r="I51" i="2" s="1"/>
  <c r="J8" i="3"/>
  <c r="J7" i="2" s="1"/>
  <c r="G16" i="3"/>
  <c r="I15" i="2" s="1"/>
  <c r="I29" i="2" s="1"/>
  <c r="I43" i="2" s="1"/>
  <c r="I57" i="2" s="1"/>
  <c r="I71" i="2" s="1"/>
  <c r="G18" i="3"/>
  <c r="I17" i="2" s="1"/>
  <c r="I31" i="2" s="1"/>
  <c r="I45" i="2" s="1"/>
  <c r="I59" i="2" s="1"/>
  <c r="I73" i="2" s="1"/>
  <c r="U11" i="3"/>
  <c r="V11" i="3" s="1"/>
  <c r="U14" i="3"/>
  <c r="V14" i="3" s="1"/>
  <c r="I5" i="3"/>
  <c r="I11" i="3"/>
  <c r="V5" i="3"/>
  <c r="D20" i="6"/>
  <c r="F20" i="6" s="1"/>
  <c r="F9" i="6"/>
  <c r="F5" i="6"/>
  <c r="D16" i="6"/>
  <c r="D4" i="6"/>
  <c r="D15" i="6" s="1"/>
  <c r="F15" i="6" s="1"/>
  <c r="D7" i="6"/>
  <c r="D8" i="6"/>
  <c r="F8" i="6" s="1"/>
  <c r="F71" i="6"/>
  <c r="J15" i="5" s="1"/>
  <c r="K15" i="5" s="1"/>
  <c r="J32" i="5"/>
  <c r="K32" i="5" s="1"/>
  <c r="C7" i="4" s="1"/>
  <c r="D7" i="4" s="1"/>
  <c r="R14" i="1"/>
  <c r="R24" i="1"/>
  <c r="F16" i="1"/>
  <c r="L16" i="1" s="1"/>
  <c r="I7" i="1"/>
  <c r="H8" i="1"/>
  <c r="I6" i="1"/>
  <c r="S54" i="1"/>
  <c r="R54" i="1" s="1"/>
  <c r="S35" i="1"/>
  <c r="I5" i="1"/>
  <c r="S25" i="1"/>
  <c r="S5" i="1"/>
  <c r="M36" i="1"/>
  <c r="G36" i="1"/>
  <c r="F37" i="1"/>
  <c r="G35" i="1"/>
  <c r="M54" i="1"/>
  <c r="M35" i="1"/>
  <c r="M25" i="1"/>
  <c r="E70" i="6" s="1"/>
  <c r="F70" i="6" s="1"/>
  <c r="M44" i="1"/>
  <c r="F26" i="1"/>
  <c r="L26" i="1" s="1"/>
  <c r="F45" i="1"/>
  <c r="L45" i="1" s="1"/>
  <c r="F7" i="1"/>
  <c r="L7" i="1" s="1"/>
  <c r="G5" i="1"/>
  <c r="G23" i="13" l="1"/>
  <c r="I83" i="6"/>
  <c r="I12" i="3"/>
  <c r="R15" i="1"/>
  <c r="S16" i="1"/>
  <c r="J30" i="2"/>
  <c r="H26" i="2"/>
  <c r="H40" i="2" s="1"/>
  <c r="H35" i="2"/>
  <c r="H49" i="2" s="1"/>
  <c r="H63" i="2" s="1"/>
  <c r="K32" i="2"/>
  <c r="K56" i="2"/>
  <c r="K70" i="2" s="1"/>
  <c r="G57" i="2"/>
  <c r="G71" i="2" s="1"/>
  <c r="I26" i="2"/>
  <c r="I27" i="2"/>
  <c r="I41" i="2" s="1"/>
  <c r="I55" i="2" s="1"/>
  <c r="I69" i="2" s="1"/>
  <c r="I22" i="2" s="1"/>
  <c r="I36" i="2" s="1"/>
  <c r="G37" i="2"/>
  <c r="G51" i="2" s="1"/>
  <c r="G65" i="2" s="1"/>
  <c r="G70" i="2"/>
  <c r="F31" i="2"/>
  <c r="F45" i="2" s="1"/>
  <c r="F59" i="2" s="1"/>
  <c r="F73" i="2" s="1"/>
  <c r="F27" i="2"/>
  <c r="F41" i="2" s="1"/>
  <c r="H34" i="2"/>
  <c r="H48" i="2" s="1"/>
  <c r="H62" i="2" s="1"/>
  <c r="F19" i="2"/>
  <c r="F33" i="2" s="1"/>
  <c r="F47" i="2" s="1"/>
  <c r="F61" i="2" s="1"/>
  <c r="I46" i="2"/>
  <c r="I60" i="2" s="1"/>
  <c r="J25" i="2"/>
  <c r="I21" i="2"/>
  <c r="I35" i="2" s="1"/>
  <c r="I49" i="2" s="1"/>
  <c r="I30" i="2"/>
  <c r="I44" i="2" s="1"/>
  <c r="I58" i="2" s="1"/>
  <c r="I72" i="2" s="1"/>
  <c r="G50" i="2"/>
  <c r="G59" i="2"/>
  <c r="G73" i="2" s="1"/>
  <c r="I20" i="2"/>
  <c r="I34" i="2" s="1"/>
  <c r="I48" i="2" s="1"/>
  <c r="I19" i="2"/>
  <c r="I33" i="2" s="1"/>
  <c r="I47" i="2" s="1"/>
  <c r="I61" i="2" s="1"/>
  <c r="G19" i="2"/>
  <c r="G33" i="2" s="1"/>
  <c r="G47" i="2" s="1"/>
  <c r="G61" i="2" s="1"/>
  <c r="J18" i="2"/>
  <c r="J32" i="2" s="1"/>
  <c r="H44" i="2"/>
  <c r="H58" i="2" s="1"/>
  <c r="H72" i="2" s="1"/>
  <c r="H36" i="2"/>
  <c r="H50" i="2" s="1"/>
  <c r="H46" i="2"/>
  <c r="K9" i="2"/>
  <c r="K23" i="2" s="1"/>
  <c r="K37" i="2" s="1"/>
  <c r="K51" i="2" s="1"/>
  <c r="K17" i="2"/>
  <c r="K31" i="2" s="1"/>
  <c r="K45" i="2" s="1"/>
  <c r="K59" i="2" s="1"/>
  <c r="K73" i="2" s="1"/>
  <c r="H81" i="6"/>
  <c r="H85" i="6" s="1"/>
  <c r="I6" i="3"/>
  <c r="J13" i="3"/>
  <c r="J12" i="2" s="1"/>
  <c r="J26" i="2" s="1"/>
  <c r="F12" i="2"/>
  <c r="F26" i="2" s="1"/>
  <c r="F25" i="6"/>
  <c r="D36" i="6"/>
  <c r="K11" i="2"/>
  <c r="K5" i="2"/>
  <c r="G20" i="2"/>
  <c r="G34" i="2" s="1"/>
  <c r="G48" i="2" s="1"/>
  <c r="K6" i="2"/>
  <c r="L18" i="3"/>
  <c r="K18" i="3" s="1"/>
  <c r="J17" i="2"/>
  <c r="J31" i="2" s="1"/>
  <c r="J45" i="2" s="1"/>
  <c r="J59" i="2" s="1"/>
  <c r="J73" i="2" s="1"/>
  <c r="K15" i="2"/>
  <c r="K29" i="2" s="1"/>
  <c r="K43" i="2" s="1"/>
  <c r="K57" i="2" s="1"/>
  <c r="K71" i="2" s="1"/>
  <c r="G21" i="2"/>
  <c r="K7" i="2"/>
  <c r="H25" i="6"/>
  <c r="I25" i="6" s="1"/>
  <c r="G25" i="6"/>
  <c r="E36" i="6"/>
  <c r="I77" i="6"/>
  <c r="I79" i="6" s="1"/>
  <c r="G98" i="6" s="1"/>
  <c r="F98" i="6" s="1"/>
  <c r="H77" i="6"/>
  <c r="G84" i="6"/>
  <c r="I84" i="6" s="1"/>
  <c r="L16" i="3"/>
  <c r="K16" i="3" s="1"/>
  <c r="L7" i="3"/>
  <c r="K7" i="3" s="1"/>
  <c r="L10" i="3"/>
  <c r="K10" i="3" s="1"/>
  <c r="L6" i="3"/>
  <c r="K6" i="3" s="1"/>
  <c r="D31" i="6"/>
  <c r="D42" i="6" s="1"/>
  <c r="F57" i="1"/>
  <c r="L57" i="1" s="1"/>
  <c r="L37" i="1"/>
  <c r="M37" i="1" s="1"/>
  <c r="M16" i="1"/>
  <c r="I16" i="3"/>
  <c r="E13" i="3"/>
  <c r="G12" i="2" s="1"/>
  <c r="L12" i="3"/>
  <c r="K12" i="3" s="1"/>
  <c r="I7" i="3"/>
  <c r="L8" i="3"/>
  <c r="K8" i="3" s="1"/>
  <c r="I8" i="3"/>
  <c r="I10" i="3"/>
  <c r="I18" i="3"/>
  <c r="U19" i="3"/>
  <c r="X24" i="3" s="1"/>
  <c r="V19" i="3"/>
  <c r="F6" i="6"/>
  <c r="D17" i="6"/>
  <c r="F7" i="6"/>
  <c r="D18" i="6"/>
  <c r="D10" i="6"/>
  <c r="D27" i="6"/>
  <c r="F16" i="6"/>
  <c r="F4" i="6"/>
  <c r="D26" i="6"/>
  <c r="D37" i="6" s="1"/>
  <c r="D19" i="6"/>
  <c r="F19" i="6" s="1"/>
  <c r="J41" i="5"/>
  <c r="K41" i="5" s="1"/>
  <c r="C15" i="4"/>
  <c r="C16" i="4" s="1"/>
  <c r="F17" i="1"/>
  <c r="L17" i="1" s="1"/>
  <c r="G16" i="1"/>
  <c r="S36" i="1"/>
  <c r="S55" i="1"/>
  <c r="R55" i="1" s="1"/>
  <c r="R35" i="1"/>
  <c r="S45" i="1"/>
  <c r="R45" i="1" s="1"/>
  <c r="S26" i="1"/>
  <c r="R25" i="1"/>
  <c r="H9" i="1"/>
  <c r="I8" i="1"/>
  <c r="R5" i="1"/>
  <c r="S6" i="1"/>
  <c r="F38" i="1"/>
  <c r="G37" i="1"/>
  <c r="M55" i="1"/>
  <c r="G55" i="1"/>
  <c r="F46" i="1"/>
  <c r="L46" i="1" s="1"/>
  <c r="M45" i="1"/>
  <c r="G45" i="1"/>
  <c r="F27" i="1"/>
  <c r="L27" i="1" s="1"/>
  <c r="M26" i="1"/>
  <c r="G26" i="1"/>
  <c r="M6" i="1"/>
  <c r="M7" i="1"/>
  <c r="E72" i="6" s="1"/>
  <c r="J72" i="6" s="1"/>
  <c r="G7" i="1"/>
  <c r="F8" i="1"/>
  <c r="L8" i="1" s="1"/>
  <c r="F23" i="13" l="1"/>
  <c r="L13" i="3"/>
  <c r="K13" i="3" s="1"/>
  <c r="R16" i="1"/>
  <c r="S17" i="1"/>
  <c r="K30" i="2"/>
  <c r="K25" i="2"/>
  <c r="I40" i="2"/>
  <c r="I54" i="2" s="1"/>
  <c r="I68" i="2" s="1"/>
  <c r="G39" i="2"/>
  <c r="G53" i="2" s="1"/>
  <c r="G67" i="2" s="1"/>
  <c r="H54" i="2"/>
  <c r="H68" i="2" s="1"/>
  <c r="G35" i="2"/>
  <c r="K20" i="2"/>
  <c r="K34" i="2" s="1"/>
  <c r="K48" i="2" s="1"/>
  <c r="H60" i="2"/>
  <c r="H65" i="2"/>
  <c r="K27" i="2"/>
  <c r="K41" i="2" s="1"/>
  <c r="K55" i="2" s="1"/>
  <c r="K69" i="2" s="1"/>
  <c r="K22" i="2" s="1"/>
  <c r="K36" i="2" s="1"/>
  <c r="K50" i="2" s="1"/>
  <c r="G44" i="2"/>
  <c r="G58" i="2" s="1"/>
  <c r="J37" i="2"/>
  <c r="J51" i="2" s="1"/>
  <c r="F39" i="2"/>
  <c r="F53" i="2" s="1"/>
  <c r="F67" i="2" s="1"/>
  <c r="G62" i="2"/>
  <c r="H64" i="2"/>
  <c r="G64" i="2"/>
  <c r="F55" i="2"/>
  <c r="F20" i="2"/>
  <c r="F34" i="2" s="1"/>
  <c r="F48" i="2" s="1"/>
  <c r="J27" i="2"/>
  <c r="I50" i="2"/>
  <c r="I64" i="2" s="1"/>
  <c r="I65" i="2"/>
  <c r="I39" i="2"/>
  <c r="I53" i="2" s="1"/>
  <c r="I67" i="2" s="1"/>
  <c r="D47" i="6"/>
  <c r="F36" i="6"/>
  <c r="F31" i="6"/>
  <c r="G26" i="2"/>
  <c r="G40" i="2" s="1"/>
  <c r="G54" i="2" s="1"/>
  <c r="G68" i="2" s="1"/>
  <c r="K12" i="2"/>
  <c r="K26" i="2" s="1"/>
  <c r="K40" i="2" s="1"/>
  <c r="K54" i="2" s="1"/>
  <c r="K68" i="2" s="1"/>
  <c r="E47" i="6"/>
  <c r="H36" i="6"/>
  <c r="I36" i="6" s="1"/>
  <c r="G36" i="6"/>
  <c r="F58" i="1"/>
  <c r="L58" i="1" s="1"/>
  <c r="L38" i="1"/>
  <c r="M38" i="1" s="1"/>
  <c r="F18" i="1"/>
  <c r="M17" i="1"/>
  <c r="I13" i="3"/>
  <c r="G34" i="3"/>
  <c r="H34" i="3" s="1"/>
  <c r="P20" i="3" s="1"/>
  <c r="F26" i="6"/>
  <c r="D30" i="6"/>
  <c r="F30" i="6" s="1"/>
  <c r="F10" i="6"/>
  <c r="H5" i="5" s="1"/>
  <c r="I5" i="5" s="1"/>
  <c r="K5" i="5" s="1"/>
  <c r="F27" i="6"/>
  <c r="D38" i="6"/>
  <c r="D21" i="6"/>
  <c r="D29" i="6"/>
  <c r="F18" i="6"/>
  <c r="D28" i="6"/>
  <c r="F17" i="6"/>
  <c r="F42" i="6"/>
  <c r="D53" i="6"/>
  <c r="D48" i="6"/>
  <c r="F37" i="6"/>
  <c r="D15" i="4"/>
  <c r="G17" i="1"/>
  <c r="I9" i="1"/>
  <c r="H10" i="1"/>
  <c r="R26" i="1"/>
  <c r="S46" i="1"/>
  <c r="R46" i="1" s="1"/>
  <c r="S27" i="1"/>
  <c r="S7" i="1"/>
  <c r="R6" i="1"/>
  <c r="R17" i="1"/>
  <c r="S18" i="1"/>
  <c r="S37" i="1"/>
  <c r="S56" i="1"/>
  <c r="R56" i="1" s="1"/>
  <c r="R36" i="1"/>
  <c r="G38" i="1"/>
  <c r="F39" i="1"/>
  <c r="M56" i="1"/>
  <c r="G56" i="1"/>
  <c r="F28" i="1"/>
  <c r="L28" i="1" s="1"/>
  <c r="M27" i="1"/>
  <c r="G27" i="1"/>
  <c r="F47" i="1"/>
  <c r="L47" i="1" s="1"/>
  <c r="M46" i="1"/>
  <c r="G46" i="1"/>
  <c r="F72" i="6"/>
  <c r="M8" i="1"/>
  <c r="G8" i="1"/>
  <c r="F9" i="1"/>
  <c r="L9" i="1" s="1"/>
  <c r="L18" i="1" l="1"/>
  <c r="M18" i="1" s="1"/>
  <c r="F69" i="2"/>
  <c r="F22" i="2" s="1"/>
  <c r="F21" i="2"/>
  <c r="K19" i="2"/>
  <c r="K33" i="2" s="1"/>
  <c r="K47" i="2" s="1"/>
  <c r="K61" i="2" s="1"/>
  <c r="G49" i="2"/>
  <c r="G63" i="2" s="1"/>
  <c r="I63" i="2"/>
  <c r="K39" i="2"/>
  <c r="K53" i="2" s="1"/>
  <c r="K67" i="2" s="1"/>
  <c r="K46" i="2"/>
  <c r="J41" i="2"/>
  <c r="J19" i="2"/>
  <c r="I62" i="2"/>
  <c r="F62" i="2"/>
  <c r="G72" i="2"/>
  <c r="K21" i="2"/>
  <c r="K35" i="2" s="1"/>
  <c r="K49" i="2" s="1"/>
  <c r="K63" i="2" s="1"/>
  <c r="F40" i="2"/>
  <c r="F54" i="2" s="1"/>
  <c r="F68" i="2" s="1"/>
  <c r="G18" i="1"/>
  <c r="F19" i="1"/>
  <c r="F47" i="6"/>
  <c r="D58" i="6"/>
  <c r="F58" i="6" s="1"/>
  <c r="F21" i="6"/>
  <c r="H6" i="5" s="1"/>
  <c r="I6" i="5" s="1"/>
  <c r="E58" i="6"/>
  <c r="H47" i="6"/>
  <c r="I47" i="6" s="1"/>
  <c r="G47" i="6"/>
  <c r="F59" i="1"/>
  <c r="L59" i="1" s="1"/>
  <c r="L39" i="1"/>
  <c r="M39" i="1" s="1"/>
  <c r="D41" i="6"/>
  <c r="F41" i="6" s="1"/>
  <c r="D32" i="6"/>
  <c r="F28" i="6"/>
  <c r="D39" i="6"/>
  <c r="D40" i="6"/>
  <c r="F29" i="6"/>
  <c r="D49" i="6"/>
  <c r="F38" i="6"/>
  <c r="F48" i="6"/>
  <c r="D59" i="6"/>
  <c r="D64" i="6"/>
  <c r="F64" i="6" s="1"/>
  <c r="F53" i="6"/>
  <c r="J5" i="5"/>
  <c r="R27" i="1"/>
  <c r="S47" i="1"/>
  <c r="R47" i="1" s="1"/>
  <c r="S28" i="1"/>
  <c r="R7" i="1"/>
  <c r="S8" i="1"/>
  <c r="S19" i="1"/>
  <c r="R18" i="1"/>
  <c r="H11" i="1"/>
  <c r="I10" i="1"/>
  <c r="S57" i="1"/>
  <c r="R57" i="1" s="1"/>
  <c r="R37" i="1"/>
  <c r="S38" i="1"/>
  <c r="M57" i="1"/>
  <c r="G57" i="1"/>
  <c r="F40" i="1"/>
  <c r="G39" i="1"/>
  <c r="M47" i="1"/>
  <c r="G47" i="1"/>
  <c r="F48" i="1"/>
  <c r="L48" i="1" s="1"/>
  <c r="M28" i="1"/>
  <c r="G28" i="1"/>
  <c r="F29" i="1"/>
  <c r="L29" i="1" s="1"/>
  <c r="F10" i="1"/>
  <c r="L10" i="1" s="1"/>
  <c r="G9" i="1"/>
  <c r="J16" i="5"/>
  <c r="L19" i="1" l="1"/>
  <c r="M19" i="1" s="1"/>
  <c r="J33" i="2"/>
  <c r="J47" i="2" s="1"/>
  <c r="J61" i="2" s="1"/>
  <c r="J39" i="2"/>
  <c r="J53" i="2" s="1"/>
  <c r="J67" i="2" s="1"/>
  <c r="K62" i="2"/>
  <c r="J55" i="2"/>
  <c r="J20" i="2"/>
  <c r="F35" i="2"/>
  <c r="F49" i="2" s="1"/>
  <c r="F63" i="2" s="1"/>
  <c r="F44" i="2"/>
  <c r="F58" i="2" s="1"/>
  <c r="F72" i="2" s="1"/>
  <c r="K44" i="2"/>
  <c r="K60" i="2"/>
  <c r="K65" i="2"/>
  <c r="F36" i="2"/>
  <c r="F50" i="2" s="1"/>
  <c r="F64" i="2" s="1"/>
  <c r="F46" i="2"/>
  <c r="G19" i="1"/>
  <c r="F20" i="1"/>
  <c r="L20" i="1" s="1"/>
  <c r="H58" i="6"/>
  <c r="I58" i="6" s="1"/>
  <c r="G58" i="6"/>
  <c r="D52" i="6"/>
  <c r="D63" i="6" s="1"/>
  <c r="F63" i="6" s="1"/>
  <c r="F60" i="1"/>
  <c r="L60" i="1" s="1"/>
  <c r="L40" i="1"/>
  <c r="M40" i="1" s="1"/>
  <c r="D60" i="6"/>
  <c r="F60" i="6" s="1"/>
  <c r="F49" i="6"/>
  <c r="D51" i="6"/>
  <c r="F40" i="6"/>
  <c r="D50" i="6"/>
  <c r="F39" i="6"/>
  <c r="D43" i="6"/>
  <c r="F32" i="6"/>
  <c r="H7" i="5" s="1"/>
  <c r="I7" i="5" s="1"/>
  <c r="K7" i="5" s="1"/>
  <c r="J7" i="5" s="1"/>
  <c r="K6" i="5"/>
  <c r="F59" i="6"/>
  <c r="L16" i="5"/>
  <c r="M16" i="5" s="1"/>
  <c r="M43" i="5" s="1"/>
  <c r="R8" i="1"/>
  <c r="S9" i="1"/>
  <c r="S48" i="1"/>
  <c r="R48" i="1" s="1"/>
  <c r="S29" i="1"/>
  <c r="R28" i="1"/>
  <c r="I11" i="1"/>
  <c r="H12" i="1"/>
  <c r="S20" i="1"/>
  <c r="R19" i="1"/>
  <c r="R38" i="1"/>
  <c r="S39" i="1"/>
  <c r="S58" i="1"/>
  <c r="R58" i="1" s="1"/>
  <c r="M58" i="1"/>
  <c r="G58" i="1"/>
  <c r="F41" i="1"/>
  <c r="G40" i="1"/>
  <c r="F30" i="1"/>
  <c r="L30" i="1" s="1"/>
  <c r="M29" i="1"/>
  <c r="G29" i="1"/>
  <c r="F49" i="1"/>
  <c r="L49" i="1" s="1"/>
  <c r="G48" i="1"/>
  <c r="M48" i="1"/>
  <c r="F21" i="1"/>
  <c r="L21" i="1" s="1"/>
  <c r="M20" i="1"/>
  <c r="G20" i="1"/>
  <c r="K16" i="5"/>
  <c r="M9" i="1"/>
  <c r="G10" i="1"/>
  <c r="F11" i="1"/>
  <c r="L11" i="1" s="1"/>
  <c r="M10" i="1"/>
  <c r="G25" i="13" l="1"/>
  <c r="F60" i="2"/>
  <c r="F65" i="2"/>
  <c r="K58" i="2"/>
  <c r="K72" i="2" s="1"/>
  <c r="K64" i="2"/>
  <c r="J69" i="2"/>
  <c r="J22" i="2" s="1"/>
  <c r="J21" i="2"/>
  <c r="J34" i="2"/>
  <c r="J48" i="2" s="1"/>
  <c r="J62" i="2" s="1"/>
  <c r="J40" i="2"/>
  <c r="J54" i="2" s="1"/>
  <c r="J68" i="2" s="1"/>
  <c r="F43" i="6"/>
  <c r="H8" i="5" s="1"/>
  <c r="I8" i="5" s="1"/>
  <c r="F52" i="6"/>
  <c r="F61" i="1"/>
  <c r="L61" i="1" s="1"/>
  <c r="L41" i="1"/>
  <c r="M41" i="1" s="1"/>
  <c r="E69" i="6" s="1"/>
  <c r="D61" i="6"/>
  <c r="F61" i="6" s="1"/>
  <c r="F50" i="6"/>
  <c r="F51" i="6"/>
  <c r="D62" i="6"/>
  <c r="F62" i="6" s="1"/>
  <c r="D54" i="6"/>
  <c r="J6" i="5"/>
  <c r="R20" i="1"/>
  <c r="S21" i="1"/>
  <c r="S49" i="1"/>
  <c r="R49" i="1" s="1"/>
  <c r="S30" i="1"/>
  <c r="R29" i="1"/>
  <c r="R9" i="1"/>
  <c r="S10" i="1"/>
  <c r="H13" i="1"/>
  <c r="L13" i="1" s="1"/>
  <c r="I12" i="1"/>
  <c r="S40" i="1"/>
  <c r="S59" i="1"/>
  <c r="R59" i="1" s="1"/>
  <c r="R39" i="1"/>
  <c r="G41" i="1"/>
  <c r="F42" i="1"/>
  <c r="G59" i="1"/>
  <c r="M59" i="1"/>
  <c r="M49" i="1"/>
  <c r="G49" i="1"/>
  <c r="F50" i="1"/>
  <c r="L50" i="1" s="1"/>
  <c r="M30" i="1"/>
  <c r="G30" i="1"/>
  <c r="F31" i="1"/>
  <c r="L31" i="1" s="1"/>
  <c r="F22" i="1"/>
  <c r="L22" i="1" s="1"/>
  <c r="M21" i="1"/>
  <c r="G21" i="1"/>
  <c r="G11" i="1"/>
  <c r="F12" i="1"/>
  <c r="L12" i="1" s="1"/>
  <c r="M11" i="1"/>
  <c r="G24" i="13" l="1"/>
  <c r="F25" i="13"/>
  <c r="J35" i="2"/>
  <c r="J49" i="2" s="1"/>
  <c r="J63" i="2" s="1"/>
  <c r="J44" i="2"/>
  <c r="J58" i="2" s="1"/>
  <c r="J72" i="2" s="1"/>
  <c r="J36" i="2"/>
  <c r="J50" i="2" s="1"/>
  <c r="J64" i="2" s="1"/>
  <c r="J46" i="2"/>
  <c r="F62" i="1"/>
  <c r="L62" i="1" s="1"/>
  <c r="L42" i="1"/>
  <c r="M42" i="1" s="1"/>
  <c r="F65" i="6"/>
  <c r="H10" i="5" s="1"/>
  <c r="I10" i="5" s="1"/>
  <c r="K10" i="5" s="1"/>
  <c r="J10" i="5" s="1"/>
  <c r="D65" i="6"/>
  <c r="F54" i="6"/>
  <c r="H9" i="5" s="1"/>
  <c r="K8" i="5"/>
  <c r="S41" i="1"/>
  <c r="S60" i="1"/>
  <c r="R60" i="1" s="1"/>
  <c r="R40" i="1"/>
  <c r="S11" i="1"/>
  <c r="R10" i="1"/>
  <c r="R30" i="1"/>
  <c r="S31" i="1"/>
  <c r="S50" i="1"/>
  <c r="R50" i="1" s="1"/>
  <c r="I13" i="1"/>
  <c r="H64" i="1"/>
  <c r="I64" i="1" s="1"/>
  <c r="R21" i="1"/>
  <c r="S22" i="1"/>
  <c r="F69" i="6"/>
  <c r="E73" i="6"/>
  <c r="M60" i="1"/>
  <c r="G60" i="1"/>
  <c r="F43" i="1"/>
  <c r="G42" i="1"/>
  <c r="F32" i="1"/>
  <c r="L32" i="1" s="1"/>
  <c r="M31" i="1"/>
  <c r="G31" i="1"/>
  <c r="F51" i="1"/>
  <c r="L51" i="1" s="1"/>
  <c r="M50" i="1"/>
  <c r="G50" i="1"/>
  <c r="M22" i="1"/>
  <c r="G22" i="1"/>
  <c r="G12" i="1"/>
  <c r="F24" i="13" l="1"/>
  <c r="F26" i="13" s="1"/>
  <c r="G26" i="13"/>
  <c r="J60" i="2"/>
  <c r="J65" i="2"/>
  <c r="F63" i="1"/>
  <c r="L63" i="1" s="1"/>
  <c r="L43" i="1"/>
  <c r="M43" i="1" s="1"/>
  <c r="D10" i="4"/>
  <c r="C10" i="4" s="1"/>
  <c r="C12" i="4" s="1"/>
  <c r="C13" i="4" s="1"/>
  <c r="I9" i="5"/>
  <c r="H11" i="5"/>
  <c r="J8" i="5"/>
  <c r="R11" i="1"/>
  <c r="S12" i="1"/>
  <c r="R31" i="1"/>
  <c r="S51" i="1"/>
  <c r="R51" i="1" s="1"/>
  <c r="S32" i="1"/>
  <c r="S23" i="1"/>
  <c r="R22" i="1"/>
  <c r="S61" i="1"/>
  <c r="R61" i="1" s="1"/>
  <c r="S42" i="1"/>
  <c r="R41" i="1"/>
  <c r="G61" i="1"/>
  <c r="M61" i="1"/>
  <c r="J14" i="5"/>
  <c r="F73" i="6"/>
  <c r="G83" i="6" s="1"/>
  <c r="G43" i="1"/>
  <c r="G51" i="1"/>
  <c r="F52" i="1"/>
  <c r="L52" i="1" s="1"/>
  <c r="M51" i="1"/>
  <c r="G32" i="1"/>
  <c r="M32" i="1"/>
  <c r="M23" i="1"/>
  <c r="G23" i="1"/>
  <c r="M12" i="1"/>
  <c r="M13" i="1"/>
  <c r="G13" i="1"/>
  <c r="L27" i="13" l="1"/>
  <c r="R23" i="1"/>
  <c r="D12" i="4"/>
  <c r="K9" i="5"/>
  <c r="I11" i="5"/>
  <c r="R42" i="1"/>
  <c r="S43" i="1"/>
  <c r="S62" i="1"/>
  <c r="R62" i="1" s="1"/>
  <c r="S52" i="1"/>
  <c r="R52" i="1" s="1"/>
  <c r="S33" i="1"/>
  <c r="R32" i="1"/>
  <c r="S13" i="1"/>
  <c r="R12" i="1"/>
  <c r="K14" i="5"/>
  <c r="J17" i="5"/>
  <c r="M62" i="1"/>
  <c r="G62" i="1"/>
  <c r="M33" i="1"/>
  <c r="G33" i="1"/>
  <c r="M52" i="1"/>
  <c r="G52" i="1"/>
  <c r="R13" i="1" l="1"/>
  <c r="J9" i="5"/>
  <c r="K12" i="5"/>
  <c r="K11" i="5"/>
  <c r="S53" i="1"/>
  <c r="R53" i="1" s="1"/>
  <c r="R33" i="1"/>
  <c r="S63" i="1"/>
  <c r="R43" i="1"/>
  <c r="M63" i="1"/>
  <c r="X25" i="3" s="1"/>
  <c r="G63" i="1"/>
  <c r="K17" i="5"/>
  <c r="G53" i="1"/>
  <c r="F64" i="1"/>
  <c r="G64" i="1" s="1"/>
  <c r="J11" i="5" l="1"/>
  <c r="J12" i="5"/>
  <c r="J29" i="5" s="1"/>
  <c r="J42" i="5" s="1"/>
  <c r="R63" i="1"/>
  <c r="R64" i="1" s="1"/>
  <c r="S64" i="1"/>
  <c r="K29" i="5"/>
  <c r="K42" i="5"/>
  <c r="M53" i="1"/>
  <c r="M64" i="1" s="1"/>
  <c r="X26" i="3" s="1"/>
  <c r="X27" i="3" s="1"/>
  <c r="W28" i="3" s="1"/>
  <c r="L64" i="1"/>
  <c r="U2" i="1" l="1"/>
  <c r="N37" i="1" s="1"/>
  <c r="P7" i="3"/>
  <c r="P10" i="3"/>
  <c r="P9" i="3"/>
  <c r="P14" i="3"/>
  <c r="P8" i="3"/>
  <c r="P11" i="3"/>
  <c r="P15" i="3"/>
  <c r="P13" i="3"/>
  <c r="P17" i="3"/>
  <c r="P18" i="3"/>
  <c r="P16" i="3"/>
  <c r="P12" i="3"/>
  <c r="P6" i="3"/>
  <c r="P5" i="3"/>
  <c r="L4" i="2" s="1"/>
  <c r="N12" i="1" l="1"/>
  <c r="N55" i="1"/>
  <c r="N63" i="1"/>
  <c r="N26" i="1"/>
  <c r="N25" i="1"/>
  <c r="P25" i="1" s="1"/>
  <c r="Q25" i="1" s="1"/>
  <c r="T25" i="1" s="1"/>
  <c r="N22" i="1"/>
  <c r="N54" i="1"/>
  <c r="N51" i="1"/>
  <c r="N14" i="1"/>
  <c r="N11" i="1"/>
  <c r="N45" i="1"/>
  <c r="P45" i="1" s="1"/>
  <c r="Q45" i="1" s="1"/>
  <c r="N17" i="1"/>
  <c r="O17" i="1" s="1"/>
  <c r="N39" i="1"/>
  <c r="N34" i="1"/>
  <c r="N57" i="1"/>
  <c r="N56" i="1"/>
  <c r="N59" i="1"/>
  <c r="N27" i="1"/>
  <c r="N9" i="1"/>
  <c r="N30" i="1"/>
  <c r="P30" i="1" s="1"/>
  <c r="Q30" i="1" s="1"/>
  <c r="N8" i="1"/>
  <c r="N52" i="1"/>
  <c r="P52" i="1" s="1"/>
  <c r="Q52" i="1" s="1"/>
  <c r="U35" i="10" s="1"/>
  <c r="N15" i="1"/>
  <c r="O15" i="1" s="1"/>
  <c r="N20" i="1"/>
  <c r="O20" i="1" s="1"/>
  <c r="N53" i="1"/>
  <c r="N47" i="1"/>
  <c r="N40" i="1"/>
  <c r="N33" i="1"/>
  <c r="P33" i="1" s="1"/>
  <c r="Q33" i="1" s="1"/>
  <c r="N19" i="1"/>
  <c r="O19" i="1" s="1"/>
  <c r="N5" i="1"/>
  <c r="N10" i="1"/>
  <c r="N28" i="1"/>
  <c r="O28" i="1" s="1"/>
  <c r="N31" i="1"/>
  <c r="N7" i="1"/>
  <c r="P7" i="1" s="1"/>
  <c r="Q7" i="1" s="1"/>
  <c r="N13" i="1"/>
  <c r="O13" i="1" s="1"/>
  <c r="N43" i="1"/>
  <c r="P43" i="1" s="1"/>
  <c r="Q43" i="1" s="1"/>
  <c r="U33" i="10" s="1"/>
  <c r="V33" i="10" s="1"/>
  <c r="N16" i="1"/>
  <c r="N42" i="1"/>
  <c r="N29" i="1"/>
  <c r="N60" i="1"/>
  <c r="N18" i="1"/>
  <c r="N23" i="1"/>
  <c r="N41" i="1"/>
  <c r="N4" i="1"/>
  <c r="P4" i="1" s="1"/>
  <c r="N48" i="1"/>
  <c r="O48" i="1" s="1"/>
  <c r="N35" i="1"/>
  <c r="N46" i="1"/>
  <c r="O46" i="1" s="1"/>
  <c r="N62" i="1"/>
  <c r="O62" i="1" s="1"/>
  <c r="N61" i="1"/>
  <c r="N36" i="1"/>
  <c r="N58" i="1"/>
  <c r="N21" i="1"/>
  <c r="N50" i="1"/>
  <c r="N49" i="1"/>
  <c r="P49" i="1" s="1"/>
  <c r="Q49" i="1" s="1"/>
  <c r="N24" i="1"/>
  <c r="O24" i="1" s="1"/>
  <c r="N32" i="1"/>
  <c r="P32" i="1" s="1"/>
  <c r="Q32" i="1" s="1"/>
  <c r="U15" i="10" s="1"/>
  <c r="N44" i="1"/>
  <c r="N6" i="1"/>
  <c r="N38" i="1"/>
  <c r="O38" i="1" s="1"/>
  <c r="R6" i="3"/>
  <c r="O6" i="3"/>
  <c r="Q6" i="3" s="1"/>
  <c r="S6" i="3" s="1"/>
  <c r="L5" i="2"/>
  <c r="L7" i="2"/>
  <c r="O8" i="3"/>
  <c r="Q8" i="3" s="1"/>
  <c r="S8" i="3" s="1"/>
  <c r="W8" i="3" s="1"/>
  <c r="X8" i="3" s="1"/>
  <c r="R8" i="3"/>
  <c r="L16" i="2"/>
  <c r="R17" i="3"/>
  <c r="O17" i="3"/>
  <c r="Q17" i="3" s="1"/>
  <c r="S17" i="3" s="1"/>
  <c r="L14" i="2"/>
  <c r="O15" i="3"/>
  <c r="Q15" i="3" s="1"/>
  <c r="S15" i="3" s="1"/>
  <c r="R15" i="3"/>
  <c r="O14" i="3"/>
  <c r="Q14" i="3" s="1"/>
  <c r="S14" i="3" s="1"/>
  <c r="R14" i="3"/>
  <c r="L13" i="2"/>
  <c r="L18" i="2" s="1"/>
  <c r="L32" i="2" s="1"/>
  <c r="L17" i="2"/>
  <c r="R18" i="3"/>
  <c r="O18" i="3"/>
  <c r="Q18" i="3" s="1"/>
  <c r="S18" i="3" s="1"/>
  <c r="W18" i="3" s="1"/>
  <c r="X18" i="3" s="1"/>
  <c r="L8" i="2"/>
  <c r="O9" i="3"/>
  <c r="Q9" i="3" s="1"/>
  <c r="S9" i="3" s="1"/>
  <c r="R9" i="3"/>
  <c r="O16" i="3"/>
  <c r="Q16" i="3" s="1"/>
  <c r="S16" i="3" s="1"/>
  <c r="W16" i="3" s="1"/>
  <c r="X16" i="3" s="1"/>
  <c r="R16" i="3"/>
  <c r="L15" i="2"/>
  <c r="L9" i="2"/>
  <c r="O10" i="3"/>
  <c r="Q10" i="3" s="1"/>
  <c r="S10" i="3" s="1"/>
  <c r="W10" i="3" s="1"/>
  <c r="X10" i="3" s="1"/>
  <c r="R10" i="3"/>
  <c r="L12" i="2"/>
  <c r="R13" i="3"/>
  <c r="O13" i="3"/>
  <c r="Q13" i="3" s="1"/>
  <c r="S13" i="3" s="1"/>
  <c r="W13" i="3" s="1"/>
  <c r="X13" i="3" s="1"/>
  <c r="L10" i="2"/>
  <c r="R11" i="3"/>
  <c r="O11" i="3"/>
  <c r="Q11" i="3" s="1"/>
  <c r="S11" i="3" s="1"/>
  <c r="O7" i="3"/>
  <c r="Q7" i="3" s="1"/>
  <c r="S7" i="3" s="1"/>
  <c r="W7" i="3" s="1"/>
  <c r="X7" i="3" s="1"/>
  <c r="L6" i="2"/>
  <c r="R7" i="3"/>
  <c r="R12" i="3"/>
  <c r="O12" i="3"/>
  <c r="Q12" i="3" s="1"/>
  <c r="S12" i="3" s="1"/>
  <c r="W12" i="3" s="1"/>
  <c r="X12" i="3" s="1"/>
  <c r="L11" i="2"/>
  <c r="M4" i="2"/>
  <c r="N4" i="2"/>
  <c r="O44" i="1"/>
  <c r="P44" i="1"/>
  <c r="Q44" i="1" s="1"/>
  <c r="O57" i="1"/>
  <c r="P57" i="1"/>
  <c r="Q57" i="1" s="1"/>
  <c r="U47" i="10" s="1"/>
  <c r="V47" i="10" s="1"/>
  <c r="O6" i="1"/>
  <c r="P6" i="1"/>
  <c r="Q6" i="1" s="1"/>
  <c r="O9" i="1"/>
  <c r="P9" i="1"/>
  <c r="Q9" i="1" s="1"/>
  <c r="O25" i="1"/>
  <c r="O26" i="1"/>
  <c r="P26" i="1"/>
  <c r="Q26" i="1" s="1"/>
  <c r="T26" i="1" s="1"/>
  <c r="O34" i="1"/>
  <c r="P34" i="1"/>
  <c r="Q34" i="1" s="1"/>
  <c r="U24" i="10" s="1"/>
  <c r="V24" i="10" s="1"/>
  <c r="O47" i="1"/>
  <c r="P47" i="1"/>
  <c r="Q47" i="1" s="1"/>
  <c r="O5" i="1"/>
  <c r="P5" i="1"/>
  <c r="Q5" i="1" s="1"/>
  <c r="O32" i="1"/>
  <c r="O12" i="1"/>
  <c r="P12" i="1"/>
  <c r="Q12" i="1" s="1"/>
  <c r="O11" i="1"/>
  <c r="P11" i="1"/>
  <c r="Q11" i="1" s="1"/>
  <c r="O59" i="1"/>
  <c r="P59" i="1"/>
  <c r="Q59" i="1" s="1"/>
  <c r="U49" i="10" s="1"/>
  <c r="V49" i="10" s="1"/>
  <c r="O53" i="1"/>
  <c r="P53" i="1"/>
  <c r="Q53" i="1" s="1"/>
  <c r="U34" i="10" s="1"/>
  <c r="V34" i="10" s="1"/>
  <c r="O7" i="1"/>
  <c r="O37" i="1"/>
  <c r="P37" i="1"/>
  <c r="Q37" i="1" s="1"/>
  <c r="U27" i="10" s="1"/>
  <c r="V27" i="10" s="1"/>
  <c r="O51" i="1"/>
  <c r="P51" i="1"/>
  <c r="Q51" i="1" s="1"/>
  <c r="O27" i="1"/>
  <c r="P27" i="1"/>
  <c r="Q27" i="1" s="1"/>
  <c r="T27" i="1" s="1"/>
  <c r="O8" i="1"/>
  <c r="P8" i="1"/>
  <c r="Q8" i="1" s="1"/>
  <c r="O33" i="1"/>
  <c r="P28" i="1"/>
  <c r="Q28" i="1" s="1"/>
  <c r="O29" i="1"/>
  <c r="P29" i="1"/>
  <c r="Q29" i="1" s="1"/>
  <c r="T29" i="1" s="1"/>
  <c r="O60" i="1"/>
  <c r="P60" i="1"/>
  <c r="Q60" i="1" s="1"/>
  <c r="U50" i="10" s="1"/>
  <c r="V50" i="10" s="1"/>
  <c r="O54" i="1"/>
  <c r="P54" i="1"/>
  <c r="Q54" i="1" s="1"/>
  <c r="U44" i="10" s="1"/>
  <c r="V44" i="10" s="1"/>
  <c r="O39" i="1"/>
  <c r="P39" i="1"/>
  <c r="Q39" i="1" s="1"/>
  <c r="U29" i="10" s="1"/>
  <c r="V29" i="10" s="1"/>
  <c r="O31" i="1"/>
  <c r="P31" i="1"/>
  <c r="Q31" i="1" s="1"/>
  <c r="O23" i="1"/>
  <c r="P23" i="1"/>
  <c r="Q23" i="1" s="1"/>
  <c r="O41" i="1"/>
  <c r="P41" i="1"/>
  <c r="Q41" i="1" s="1"/>
  <c r="U31" i="10" s="1"/>
  <c r="V31" i="10" s="1"/>
  <c r="O4" i="1"/>
  <c r="O55" i="1"/>
  <c r="P55" i="1"/>
  <c r="Q55" i="1" s="1"/>
  <c r="U45" i="10" s="1"/>
  <c r="V45" i="10" s="1"/>
  <c r="O14" i="1"/>
  <c r="P14" i="1"/>
  <c r="Q14" i="1" s="1"/>
  <c r="T14" i="1" s="1"/>
  <c r="O56" i="1"/>
  <c r="P56" i="1"/>
  <c r="Q56" i="1" s="1"/>
  <c r="U46" i="10" s="1"/>
  <c r="V46" i="10" s="1"/>
  <c r="O52" i="1"/>
  <c r="O40" i="1"/>
  <c r="P40" i="1"/>
  <c r="Q40" i="1" s="1"/>
  <c r="U30" i="10" s="1"/>
  <c r="V30" i="10" s="1"/>
  <c r="O10" i="1"/>
  <c r="P10" i="1"/>
  <c r="Q10" i="1" s="1"/>
  <c r="O16" i="1"/>
  <c r="P16" i="1"/>
  <c r="Q16" i="1" s="1"/>
  <c r="O18" i="1"/>
  <c r="P18" i="1"/>
  <c r="Q18" i="1" s="1"/>
  <c r="T18" i="1" s="1"/>
  <c r="O35" i="1"/>
  <c r="P35" i="1"/>
  <c r="Q35" i="1" s="1"/>
  <c r="U25" i="10" s="1"/>
  <c r="V25" i="10" s="1"/>
  <c r="O61" i="1"/>
  <c r="P61" i="1"/>
  <c r="Q61" i="1" s="1"/>
  <c r="U51" i="10" s="1"/>
  <c r="O36" i="1"/>
  <c r="P36" i="1"/>
  <c r="Q36" i="1" s="1"/>
  <c r="U26" i="10" s="1"/>
  <c r="V26" i="10" s="1"/>
  <c r="O63" i="1"/>
  <c r="P63" i="1"/>
  <c r="Q63" i="1" s="1"/>
  <c r="U53" i="10" s="1"/>
  <c r="O22" i="1"/>
  <c r="P22" i="1"/>
  <c r="Q22" i="1" s="1"/>
  <c r="O30" i="1"/>
  <c r="O42" i="1"/>
  <c r="P42" i="1"/>
  <c r="Q42" i="1" s="1"/>
  <c r="U32" i="10" s="1"/>
  <c r="V32" i="10" s="1"/>
  <c r="O58" i="1"/>
  <c r="P58" i="1"/>
  <c r="Q58" i="1" s="1"/>
  <c r="U48" i="10" s="1"/>
  <c r="V48" i="10" s="1"/>
  <c r="O21" i="1"/>
  <c r="P21" i="1"/>
  <c r="Q21" i="1" s="1"/>
  <c r="T21" i="1" s="1"/>
  <c r="O50" i="1"/>
  <c r="P50" i="1"/>
  <c r="Q50" i="1" s="1"/>
  <c r="O49" i="1"/>
  <c r="P24" i="1"/>
  <c r="Q24" i="1" s="1"/>
  <c r="R5" i="3"/>
  <c r="O5" i="3"/>
  <c r="U7" i="10" l="1"/>
  <c r="V7" i="10" s="1"/>
  <c r="T7" i="1"/>
  <c r="U5" i="10"/>
  <c r="V5" i="10" s="1"/>
  <c r="T5" i="1"/>
  <c r="P17" i="1"/>
  <c r="Q17" i="1" s="1"/>
  <c r="T17" i="1" s="1"/>
  <c r="U54" i="10"/>
  <c r="T23" i="1"/>
  <c r="P38" i="1"/>
  <c r="Q38" i="1" s="1"/>
  <c r="U28" i="10" s="1"/>
  <c r="V28" i="10" s="1"/>
  <c r="U6" i="10"/>
  <c r="V6" i="10" s="1"/>
  <c r="T6" i="1"/>
  <c r="U8" i="10"/>
  <c r="V8" i="10" s="1"/>
  <c r="T8" i="1"/>
  <c r="U9" i="10"/>
  <c r="T9" i="1"/>
  <c r="U55" i="10"/>
  <c r="T22" i="1"/>
  <c r="W19" i="1"/>
  <c r="T16" i="1"/>
  <c r="O43" i="1"/>
  <c r="O45" i="1"/>
  <c r="U11" i="10"/>
  <c r="V11" i="10" s="1"/>
  <c r="D25" i="13"/>
  <c r="J25" i="13" s="1"/>
  <c r="T11" i="1"/>
  <c r="U10" i="10"/>
  <c r="V10" i="10" s="1"/>
  <c r="T10" i="1"/>
  <c r="V19" i="1"/>
  <c r="T24" i="1"/>
  <c r="P62" i="1"/>
  <c r="Q62" i="1" s="1"/>
  <c r="U52" i="10" s="1"/>
  <c r="P13" i="1"/>
  <c r="Q13" i="1" s="1"/>
  <c r="P19" i="1"/>
  <c r="Q19" i="1" s="1"/>
  <c r="P48" i="1"/>
  <c r="Q48" i="1" s="1"/>
  <c r="P15" i="1"/>
  <c r="Q15" i="1" s="1"/>
  <c r="T15" i="1" s="1"/>
  <c r="D23" i="13"/>
  <c r="T28" i="1"/>
  <c r="U12" i="10"/>
  <c r="V12" i="10" s="1"/>
  <c r="X19" i="1"/>
  <c r="T12" i="1"/>
  <c r="P20" i="1"/>
  <c r="Q20" i="1" s="1"/>
  <c r="T20" i="1" s="1"/>
  <c r="P46" i="1"/>
  <c r="Q46" i="1" s="1"/>
  <c r="U56" i="10"/>
  <c r="S55" i="10"/>
  <c r="V55" i="10"/>
  <c r="S53" i="10"/>
  <c r="V53" i="10"/>
  <c r="U36" i="10"/>
  <c r="V35" i="10"/>
  <c r="S54" i="10"/>
  <c r="V54" i="10"/>
  <c r="P23" i="10"/>
  <c r="U14" i="10"/>
  <c r="V14" i="10" s="1"/>
  <c r="U16" i="10"/>
  <c r="V15" i="10"/>
  <c r="S51" i="10"/>
  <c r="V51" i="10"/>
  <c r="S52" i="10"/>
  <c r="V52" i="10"/>
  <c r="S9" i="10"/>
  <c r="V9" i="10"/>
  <c r="N17" i="2"/>
  <c r="N31" i="2" s="1"/>
  <c r="N45" i="2" s="1"/>
  <c r="L31" i="2"/>
  <c r="L45" i="2" s="1"/>
  <c r="M17" i="2"/>
  <c r="N13" i="2"/>
  <c r="N27" i="2" s="1"/>
  <c r="N41" i="2" s="1"/>
  <c r="L27" i="2"/>
  <c r="M13" i="2"/>
  <c r="W14" i="3"/>
  <c r="X14" i="3" s="1"/>
  <c r="M12" i="2"/>
  <c r="N12" i="2"/>
  <c r="L26" i="2"/>
  <c r="W15" i="3"/>
  <c r="X15" i="3" s="1"/>
  <c r="M14" i="2"/>
  <c r="N14" i="2"/>
  <c r="N28" i="2" s="1"/>
  <c r="N42" i="2" s="1"/>
  <c r="L28" i="2"/>
  <c r="L42" i="2" s="1"/>
  <c r="L56" i="2" s="1"/>
  <c r="L70" i="2" s="1"/>
  <c r="M9" i="2"/>
  <c r="N9" i="2"/>
  <c r="N23" i="2" s="1"/>
  <c r="L23" i="2"/>
  <c r="L37" i="2" s="1"/>
  <c r="L51" i="2" s="1"/>
  <c r="W17" i="3"/>
  <c r="X17" i="3" s="1"/>
  <c r="L29" i="2"/>
  <c r="L43" i="2" s="1"/>
  <c r="L57" i="2" s="1"/>
  <c r="L71" i="2" s="1"/>
  <c r="N15" i="2"/>
  <c r="N29" i="2" s="1"/>
  <c r="N43" i="2" s="1"/>
  <c r="M15" i="2"/>
  <c r="M11" i="2"/>
  <c r="N11" i="2"/>
  <c r="L25" i="2"/>
  <c r="L30" i="2"/>
  <c r="M16" i="2"/>
  <c r="N16" i="2"/>
  <c r="N30" i="2" s="1"/>
  <c r="M10" i="2"/>
  <c r="N10" i="2"/>
  <c r="N24" i="2" s="1"/>
  <c r="N38" i="2" s="1"/>
  <c r="N52" i="2" s="1"/>
  <c r="N66" i="2" s="1"/>
  <c r="L24" i="2"/>
  <c r="L38" i="2" s="1"/>
  <c r="L52" i="2" s="1"/>
  <c r="L66" i="2" s="1"/>
  <c r="W9" i="3"/>
  <c r="X9" i="3" s="1"/>
  <c r="M7" i="2"/>
  <c r="N7" i="2"/>
  <c r="N6" i="2"/>
  <c r="N20" i="2" s="1"/>
  <c r="N34" i="2" s="1"/>
  <c r="M6" i="2"/>
  <c r="M8" i="2"/>
  <c r="N8" i="2"/>
  <c r="M5" i="2"/>
  <c r="N5" i="2"/>
  <c r="N19" i="2" s="1"/>
  <c r="N33" i="2" s="1"/>
  <c r="N47" i="2" s="1"/>
  <c r="L19" i="2"/>
  <c r="L33" i="2" s="1"/>
  <c r="L47" i="2" s="1"/>
  <c r="L61" i="2" s="1"/>
  <c r="W6" i="3"/>
  <c r="X6" i="3" s="1"/>
  <c r="W11" i="3"/>
  <c r="X11" i="3" s="1"/>
  <c r="M18" i="2"/>
  <c r="M32" i="2" s="1"/>
  <c r="O4" i="2"/>
  <c r="U71" i="10" s="1"/>
  <c r="Q4" i="1"/>
  <c r="T4" i="1" s="1"/>
  <c r="P64" i="1"/>
  <c r="C10" i="13" s="1"/>
  <c r="D10" i="13" s="1"/>
  <c r="Q5" i="3"/>
  <c r="S5" i="3" s="1"/>
  <c r="I34" i="3"/>
  <c r="J23" i="13" l="1"/>
  <c r="C25" i="13"/>
  <c r="H25" i="13"/>
  <c r="E25" i="13"/>
  <c r="X18" i="1"/>
  <c r="X23" i="1"/>
  <c r="H23" i="13"/>
  <c r="C23" i="13"/>
  <c r="E23" i="13"/>
  <c r="D24" i="13"/>
  <c r="J24" i="13" s="1"/>
  <c r="T19" i="1"/>
  <c r="W18" i="1"/>
  <c r="W23" i="1"/>
  <c r="U13" i="10"/>
  <c r="V13" i="10" s="1"/>
  <c r="T13" i="1"/>
  <c r="V18" i="1"/>
  <c r="V23" i="1"/>
  <c r="U17" i="10"/>
  <c r="S16" i="10"/>
  <c r="V16" i="10"/>
  <c r="Q64" i="1"/>
  <c r="O75" i="2" s="1"/>
  <c r="P6" i="10"/>
  <c r="U4" i="10"/>
  <c r="V4" i="10" s="1"/>
  <c r="U37" i="10"/>
  <c r="V36" i="10"/>
  <c r="V71" i="10"/>
  <c r="U85" i="10"/>
  <c r="U57" i="10"/>
  <c r="S56" i="10"/>
  <c r="V56" i="10"/>
  <c r="N25" i="2"/>
  <c r="N39" i="2" s="1"/>
  <c r="N53" i="2" s="1"/>
  <c r="N67" i="2" s="1"/>
  <c r="N26" i="2"/>
  <c r="N40" i="2" s="1"/>
  <c r="N54" i="2" s="1"/>
  <c r="L59" i="2"/>
  <c r="L73" i="2" s="1"/>
  <c r="L41" i="2"/>
  <c r="N59" i="2"/>
  <c r="N73" i="2" s="1"/>
  <c r="N55" i="2"/>
  <c r="N69" i="2" s="1"/>
  <c r="N22" i="2" s="1"/>
  <c r="N36" i="2" s="1"/>
  <c r="N50" i="2" s="1"/>
  <c r="N18" i="2"/>
  <c r="N32" i="2" s="1"/>
  <c r="N48" i="2"/>
  <c r="N62" i="2" s="1"/>
  <c r="L39" i="2"/>
  <c r="L53" i="2" s="1"/>
  <c r="L67" i="2" s="1"/>
  <c r="N57" i="2"/>
  <c r="N71" i="2" s="1"/>
  <c r="N56" i="2"/>
  <c r="N70" i="2" s="1"/>
  <c r="M30" i="2"/>
  <c r="O16" i="2"/>
  <c r="U69" i="10" s="1"/>
  <c r="O15" i="2"/>
  <c r="M29" i="2"/>
  <c r="M43" i="2" s="1"/>
  <c r="O6" i="2"/>
  <c r="U73" i="10" s="1"/>
  <c r="M24" i="2"/>
  <c r="M38" i="2" s="1"/>
  <c r="M52" i="2" s="1"/>
  <c r="M66" i="2" s="1"/>
  <c r="O10" i="2"/>
  <c r="O5" i="2"/>
  <c r="U72" i="10" s="1"/>
  <c r="O8" i="2"/>
  <c r="U75" i="10" s="1"/>
  <c r="M25" i="2"/>
  <c r="O11" i="2"/>
  <c r="O17" i="2"/>
  <c r="M31" i="2"/>
  <c r="M45" i="2" s="1"/>
  <c r="M59" i="2" s="1"/>
  <c r="M73" i="2" s="1"/>
  <c r="M28" i="2"/>
  <c r="M42" i="2" s="1"/>
  <c r="M56" i="2" s="1"/>
  <c r="M70" i="2" s="1"/>
  <c r="O14" i="2"/>
  <c r="M26" i="2"/>
  <c r="O12" i="2"/>
  <c r="M27" i="2"/>
  <c r="O13" i="2"/>
  <c r="O7" i="2"/>
  <c r="U74" i="10" s="1"/>
  <c r="O9" i="2"/>
  <c r="M23" i="2"/>
  <c r="M37" i="2" s="1"/>
  <c r="M51" i="2" s="1"/>
  <c r="O18" i="2"/>
  <c r="O32" i="2" s="1"/>
  <c r="W5" i="3"/>
  <c r="S19" i="3"/>
  <c r="D26" i="13" l="1"/>
  <c r="E26" i="13" s="1"/>
  <c r="C24" i="13"/>
  <c r="C26" i="13" s="1"/>
  <c r="H24" i="13"/>
  <c r="E24" i="13"/>
  <c r="D2" i="7"/>
  <c r="U88" i="10"/>
  <c r="V74" i="10"/>
  <c r="O27" i="2"/>
  <c r="O41" i="2" s="1"/>
  <c r="O55" i="2" s="1"/>
  <c r="O69" i="2" s="1"/>
  <c r="E5" i="6" s="1"/>
  <c r="U66" i="10"/>
  <c r="O26" i="2"/>
  <c r="U65" i="10"/>
  <c r="O31" i="2"/>
  <c r="U70" i="10"/>
  <c r="O25" i="2"/>
  <c r="U64" i="10"/>
  <c r="O24" i="2"/>
  <c r="O38" i="2" s="1"/>
  <c r="O52" i="2" s="1"/>
  <c r="O66" i="2" s="1"/>
  <c r="E9" i="6" s="1"/>
  <c r="U77" i="10"/>
  <c r="O29" i="2"/>
  <c r="O43" i="2" s="1"/>
  <c r="O57" i="2" s="1"/>
  <c r="U68" i="10"/>
  <c r="U58" i="10"/>
  <c r="V57" i="10"/>
  <c r="U38" i="10"/>
  <c r="V37" i="10"/>
  <c r="O23" i="2"/>
  <c r="U76" i="10"/>
  <c r="O28" i="2"/>
  <c r="O42" i="2" s="1"/>
  <c r="O56" i="2" s="1"/>
  <c r="O70" i="2" s="1"/>
  <c r="E7" i="6" s="1"/>
  <c r="U67" i="10"/>
  <c r="V75" i="10"/>
  <c r="U89" i="10"/>
  <c r="U83" i="10"/>
  <c r="V69" i="10"/>
  <c r="S85" i="10"/>
  <c r="V85" i="10"/>
  <c r="U99" i="10"/>
  <c r="U86" i="10"/>
  <c r="V72" i="10"/>
  <c r="U87" i="10"/>
  <c r="V73" i="10"/>
  <c r="U18" i="10"/>
  <c r="V17" i="10"/>
  <c r="O22" i="2"/>
  <c r="O36" i="2" s="1"/>
  <c r="M57" i="2"/>
  <c r="M71" i="2" s="1"/>
  <c r="N21" i="2"/>
  <c r="N37" i="2"/>
  <c r="O19" i="2"/>
  <c r="O33" i="2" s="1"/>
  <c r="O47" i="2" s="1"/>
  <c r="O71" i="2"/>
  <c r="O46" i="2"/>
  <c r="O60" i="2" s="1"/>
  <c r="O39" i="2"/>
  <c r="O53" i="2" s="1"/>
  <c r="O67" i="2" s="1"/>
  <c r="E4" i="6" s="1"/>
  <c r="O37" i="2"/>
  <c r="O51" i="2" s="1"/>
  <c r="O65" i="2" s="1"/>
  <c r="M41" i="2"/>
  <c r="M19" i="2"/>
  <c r="M33" i="2" s="1"/>
  <c r="M47" i="2" s="1"/>
  <c r="M61" i="2" s="1"/>
  <c r="O30" i="2"/>
  <c r="O44" i="2" s="1"/>
  <c r="O58" i="2" s="1"/>
  <c r="O72" i="2" s="1"/>
  <c r="E6" i="6" s="1"/>
  <c r="O21" i="2"/>
  <c r="O35" i="2" s="1"/>
  <c r="O49" i="2" s="1"/>
  <c r="O20" i="2"/>
  <c r="O34" i="2" s="1"/>
  <c r="O48" i="2" s="1"/>
  <c r="O62" i="2" s="1"/>
  <c r="N46" i="2"/>
  <c r="N60" i="2" s="1"/>
  <c r="L55" i="2"/>
  <c r="L20" i="2"/>
  <c r="N68" i="2"/>
  <c r="W19" i="3"/>
  <c r="X5" i="3"/>
  <c r="X19" i="3" s="1"/>
  <c r="E8" i="6" l="1"/>
  <c r="H7" i="6"/>
  <c r="I7" i="6" s="1"/>
  <c r="E18" i="6"/>
  <c r="G7" i="6"/>
  <c r="H6" i="6"/>
  <c r="I6" i="6" s="1"/>
  <c r="G6" i="6"/>
  <c r="E17" i="6"/>
  <c r="H4" i="6"/>
  <c r="I4" i="6" s="1"/>
  <c r="E10" i="6"/>
  <c r="G4" i="6"/>
  <c r="E15" i="6"/>
  <c r="H9" i="6"/>
  <c r="I9" i="6" s="1"/>
  <c r="G9" i="6"/>
  <c r="E20" i="6"/>
  <c r="E16" i="6"/>
  <c r="G5" i="6"/>
  <c r="H5" i="6"/>
  <c r="I5" i="6" s="1"/>
  <c r="U19" i="10"/>
  <c r="V18" i="10"/>
  <c r="U100" i="10"/>
  <c r="S86" i="10"/>
  <c r="V86" i="10"/>
  <c r="V67" i="10"/>
  <c r="U81" i="10"/>
  <c r="U82" i="10"/>
  <c r="V68" i="10"/>
  <c r="U91" i="10"/>
  <c r="V77" i="10"/>
  <c r="V70" i="10"/>
  <c r="U84" i="10"/>
  <c r="V66" i="10"/>
  <c r="U80" i="10"/>
  <c r="U113" i="10"/>
  <c r="V99" i="10"/>
  <c r="S83" i="10"/>
  <c r="U97" i="10"/>
  <c r="V83" i="10"/>
  <c r="U39" i="10"/>
  <c r="V38" i="10"/>
  <c r="S87" i="10"/>
  <c r="U101" i="10"/>
  <c r="V87" i="10"/>
  <c r="S89" i="10"/>
  <c r="V89" i="10"/>
  <c r="U103" i="10"/>
  <c r="U90" i="10"/>
  <c r="V76" i="10"/>
  <c r="U78" i="10"/>
  <c r="V64" i="10"/>
  <c r="V65" i="10"/>
  <c r="U79" i="10"/>
  <c r="U59" i="10"/>
  <c r="V58" i="10"/>
  <c r="S88" i="10"/>
  <c r="U102" i="10"/>
  <c r="V88" i="10"/>
  <c r="L34" i="2"/>
  <c r="L48" i="2" s="1"/>
  <c r="L62" i="2" s="1"/>
  <c r="L40" i="2"/>
  <c r="L54" i="2" s="1"/>
  <c r="L68" i="2" s="1"/>
  <c r="M39" i="2"/>
  <c r="M53" i="2" s="1"/>
  <c r="M67" i="2" s="1"/>
  <c r="N35" i="2"/>
  <c r="N49" i="2" s="1"/>
  <c r="N63" i="2" s="1"/>
  <c r="N44" i="2"/>
  <c r="L69" i="2"/>
  <c r="L22" i="2" s="1"/>
  <c r="L21" i="2"/>
  <c r="O63" i="2"/>
  <c r="O40" i="2"/>
  <c r="O54" i="2" s="1"/>
  <c r="O68" i="2" s="1"/>
  <c r="O61" i="2"/>
  <c r="M55" i="2"/>
  <c r="M20" i="2"/>
  <c r="O45" i="2"/>
  <c r="O59" i="2" s="1"/>
  <c r="O73" i="2" s="1"/>
  <c r="O50" i="2"/>
  <c r="O64" i="2" s="1"/>
  <c r="N51" i="2"/>
  <c r="N65" i="2" s="1"/>
  <c r="N61" i="2"/>
  <c r="N64" i="1"/>
  <c r="O64" i="1"/>
  <c r="H17" i="6" l="1"/>
  <c r="I17" i="6" s="1"/>
  <c r="E28" i="6"/>
  <c r="G17" i="6"/>
  <c r="E31" i="6"/>
  <c r="H20" i="6"/>
  <c r="I20" i="6" s="1"/>
  <c r="G20" i="6"/>
  <c r="H16" i="6"/>
  <c r="I16" i="6" s="1"/>
  <c r="E27" i="6"/>
  <c r="G16" i="6"/>
  <c r="H15" i="6"/>
  <c r="I15" i="6" s="1"/>
  <c r="G15" i="6"/>
  <c r="E26" i="6"/>
  <c r="G18" i="6"/>
  <c r="E29" i="6"/>
  <c r="H18" i="6"/>
  <c r="I18" i="6" s="1"/>
  <c r="E19" i="6"/>
  <c r="G8" i="6"/>
  <c r="G10" i="6" s="1"/>
  <c r="H8" i="6"/>
  <c r="I8" i="6" s="1"/>
  <c r="I10" i="6" s="1"/>
  <c r="J99" i="6" s="1"/>
  <c r="J100" i="6" s="1"/>
  <c r="V103" i="10"/>
  <c r="U117" i="10"/>
  <c r="U115" i="10"/>
  <c r="V101" i="10"/>
  <c r="V113" i="10"/>
  <c r="U127" i="10"/>
  <c r="V127" i="10" s="1"/>
  <c r="U96" i="10"/>
  <c r="S82" i="10"/>
  <c r="V82" i="10"/>
  <c r="U60" i="10"/>
  <c r="V59" i="10"/>
  <c r="S78" i="10"/>
  <c r="U92" i="10"/>
  <c r="V78" i="10"/>
  <c r="V97" i="10"/>
  <c r="U111" i="10"/>
  <c r="S80" i="10"/>
  <c r="U94" i="10"/>
  <c r="V80" i="10"/>
  <c r="S81" i="10"/>
  <c r="V81" i="10"/>
  <c r="U95" i="10"/>
  <c r="U114" i="10"/>
  <c r="V100" i="10"/>
  <c r="U116" i="10"/>
  <c r="V102" i="10"/>
  <c r="S79" i="10"/>
  <c r="U93" i="10"/>
  <c r="V79" i="10"/>
  <c r="S91" i="10"/>
  <c r="V91" i="10"/>
  <c r="U105" i="10"/>
  <c r="U104" i="10"/>
  <c r="S90" i="10"/>
  <c r="V90" i="10"/>
  <c r="U40" i="10"/>
  <c r="V39" i="10"/>
  <c r="S84" i="10"/>
  <c r="U98" i="10"/>
  <c r="V84" i="10"/>
  <c r="U20" i="10"/>
  <c r="V19" i="10"/>
  <c r="O74" i="2"/>
  <c r="M34" i="2"/>
  <c r="M48" i="2" s="1"/>
  <c r="M62" i="2" s="1"/>
  <c r="M40" i="2"/>
  <c r="M69" i="2"/>
  <c r="M22" i="2" s="1"/>
  <c r="M21" i="2"/>
  <c r="L35" i="2"/>
  <c r="L49" i="2" s="1"/>
  <c r="L63" i="2" s="1"/>
  <c r="L44" i="2"/>
  <c r="L58" i="2" s="1"/>
  <c r="L72" i="2" s="1"/>
  <c r="L36" i="2"/>
  <c r="L50" i="2" s="1"/>
  <c r="L46" i="2"/>
  <c r="N58" i="2"/>
  <c r="N72" i="2" s="1"/>
  <c r="N74" i="2" s="1"/>
  <c r="C11" i="13" s="1"/>
  <c r="N64" i="2"/>
  <c r="J10" i="6" l="1"/>
  <c r="G81" i="6"/>
  <c r="D11" i="13"/>
  <c r="E30" i="6"/>
  <c r="G19" i="6"/>
  <c r="G21" i="6" s="1"/>
  <c r="J21" i="6" s="1"/>
  <c r="J22" i="6" s="1"/>
  <c r="H19" i="6"/>
  <c r="I19" i="6" s="1"/>
  <c r="I21" i="6" s="1"/>
  <c r="E21" i="6"/>
  <c r="G28" i="6"/>
  <c r="E39" i="6"/>
  <c r="H28" i="6"/>
  <c r="I28" i="6" s="1"/>
  <c r="G29" i="6"/>
  <c r="H29" i="6"/>
  <c r="I29" i="6" s="1"/>
  <c r="E40" i="6"/>
  <c r="H31" i="6"/>
  <c r="I31" i="6" s="1"/>
  <c r="G31" i="6"/>
  <c r="E42" i="6"/>
  <c r="E32" i="6"/>
  <c r="G26" i="6"/>
  <c r="E37" i="6"/>
  <c r="H26" i="6"/>
  <c r="I26" i="6" s="1"/>
  <c r="E38" i="6"/>
  <c r="G27" i="6"/>
  <c r="H27" i="6"/>
  <c r="I27" i="6" s="1"/>
  <c r="U41" i="10"/>
  <c r="V40" i="10"/>
  <c r="V105" i="10"/>
  <c r="U119" i="10"/>
  <c r="V93" i="10"/>
  <c r="U107" i="10"/>
  <c r="U125" i="10"/>
  <c r="V125" i="10" s="1"/>
  <c r="V111" i="10"/>
  <c r="U112" i="10"/>
  <c r="V98" i="10"/>
  <c r="U128" i="10"/>
  <c r="V128" i="10" s="1"/>
  <c r="V114" i="10"/>
  <c r="U110" i="10"/>
  <c r="V96" i="10"/>
  <c r="U129" i="10"/>
  <c r="V129" i="10" s="1"/>
  <c r="V115" i="10"/>
  <c r="U109" i="10"/>
  <c r="V95" i="10"/>
  <c r="U108" i="10"/>
  <c r="V94" i="10"/>
  <c r="U61" i="10"/>
  <c r="V60" i="10"/>
  <c r="U131" i="10"/>
  <c r="V131" i="10" s="1"/>
  <c r="V117" i="10"/>
  <c r="U21" i="10"/>
  <c r="V20" i="10"/>
  <c r="U118" i="10"/>
  <c r="V104" i="10"/>
  <c r="U130" i="10"/>
  <c r="V130" i="10" s="1"/>
  <c r="V116" i="10"/>
  <c r="U106" i="10"/>
  <c r="V92" i="10"/>
  <c r="O76" i="2"/>
  <c r="D3" i="7"/>
  <c r="D4" i="7" s="1"/>
  <c r="L64" i="2"/>
  <c r="M35" i="2"/>
  <c r="M49" i="2" s="1"/>
  <c r="M63" i="2" s="1"/>
  <c r="M44" i="2"/>
  <c r="M58" i="2" s="1"/>
  <c r="M72" i="2" s="1"/>
  <c r="M36" i="2"/>
  <c r="M50" i="2" s="1"/>
  <c r="M64" i="2" s="1"/>
  <c r="M46" i="2"/>
  <c r="L60" i="2"/>
  <c r="L65" i="2"/>
  <c r="M54" i="2"/>
  <c r="M68" i="2" s="1"/>
  <c r="G38" i="6" l="1"/>
  <c r="H38" i="6"/>
  <c r="I38" i="6" s="1"/>
  <c r="E49" i="6"/>
  <c r="E53" i="6"/>
  <c r="G42" i="6"/>
  <c r="H42" i="6"/>
  <c r="I42" i="6" s="1"/>
  <c r="G30" i="6"/>
  <c r="G32" i="6" s="1"/>
  <c r="J32" i="6" s="1"/>
  <c r="J33" i="6" s="1"/>
  <c r="H30" i="6"/>
  <c r="I30" i="6" s="1"/>
  <c r="I32" i="6" s="1"/>
  <c r="E41" i="6"/>
  <c r="E43" i="6" s="1"/>
  <c r="G40" i="6"/>
  <c r="E51" i="6"/>
  <c r="H40" i="6"/>
  <c r="I40" i="6" s="1"/>
  <c r="G37" i="6"/>
  <c r="E48" i="6"/>
  <c r="H37" i="6"/>
  <c r="I37" i="6" s="1"/>
  <c r="E50" i="6"/>
  <c r="G39" i="6"/>
  <c r="H39" i="6"/>
  <c r="I39" i="6" s="1"/>
  <c r="V119" i="10"/>
  <c r="U133" i="10"/>
  <c r="V133" i="10" s="1"/>
  <c r="U120" i="10"/>
  <c r="V120" i="10" s="1"/>
  <c r="V106" i="10"/>
  <c r="U132" i="10"/>
  <c r="V132" i="10" s="1"/>
  <c r="V118" i="10"/>
  <c r="U122" i="10"/>
  <c r="V122" i="10" s="1"/>
  <c r="V108" i="10"/>
  <c r="V107" i="10"/>
  <c r="U121" i="10"/>
  <c r="V121" i="10" s="1"/>
  <c r="U22" i="10"/>
  <c r="V21" i="10"/>
  <c r="U62" i="10"/>
  <c r="V61" i="10"/>
  <c r="V109" i="10"/>
  <c r="U123" i="10"/>
  <c r="V123" i="10" s="1"/>
  <c r="U124" i="10"/>
  <c r="V124" i="10" s="1"/>
  <c r="V110" i="10"/>
  <c r="U126" i="10"/>
  <c r="V126" i="10" s="1"/>
  <c r="V112" i="10"/>
  <c r="U42" i="10"/>
  <c r="V41" i="10"/>
  <c r="M60" i="2"/>
  <c r="M65" i="2"/>
  <c r="E62" i="6" l="1"/>
  <c r="G51" i="6"/>
  <c r="H51" i="6"/>
  <c r="I51" i="6" s="1"/>
  <c r="H48" i="6"/>
  <c r="I48" i="6" s="1"/>
  <c r="G48" i="6"/>
  <c r="E59" i="6"/>
  <c r="H49" i="6"/>
  <c r="I49" i="6" s="1"/>
  <c r="G49" i="6"/>
  <c r="E60" i="6"/>
  <c r="H50" i="6"/>
  <c r="I50" i="6" s="1"/>
  <c r="E61" i="6"/>
  <c r="G50" i="6"/>
  <c r="H41" i="6"/>
  <c r="I41" i="6" s="1"/>
  <c r="I43" i="6" s="1"/>
  <c r="E52" i="6"/>
  <c r="G41" i="6"/>
  <c r="G43" i="6" s="1"/>
  <c r="J43" i="6" s="1"/>
  <c r="J44" i="6" s="1"/>
  <c r="H53" i="6"/>
  <c r="I53" i="6" s="1"/>
  <c r="E64" i="6"/>
  <c r="G53" i="6"/>
  <c r="U23" i="10"/>
  <c r="V23" i="10" s="1"/>
  <c r="V22" i="10"/>
  <c r="U43" i="10"/>
  <c r="V43" i="10" s="1"/>
  <c r="V42" i="10"/>
  <c r="U63" i="10"/>
  <c r="V63" i="10" s="1"/>
  <c r="V62" i="10"/>
  <c r="H64" i="6" l="1"/>
  <c r="I64" i="6" s="1"/>
  <c r="G64" i="6"/>
  <c r="H59" i="6"/>
  <c r="I59" i="6" s="1"/>
  <c r="G59" i="6"/>
  <c r="H52" i="6"/>
  <c r="I52" i="6" s="1"/>
  <c r="G52" i="6"/>
  <c r="G54" i="6" s="1"/>
  <c r="J54" i="6" s="1"/>
  <c r="J55" i="6" s="1"/>
  <c r="E63" i="6"/>
  <c r="E65" i="6" s="1"/>
  <c r="H61" i="6"/>
  <c r="I61" i="6" s="1"/>
  <c r="G61" i="6"/>
  <c r="H60" i="6"/>
  <c r="I60" i="6" s="1"/>
  <c r="G60" i="6"/>
  <c r="J48" i="6"/>
  <c r="J49" i="6" s="1"/>
  <c r="I54" i="6"/>
  <c r="E54" i="6"/>
  <c r="H62" i="6"/>
  <c r="I62" i="6" s="1"/>
  <c r="G62" i="6"/>
  <c r="N140" i="10"/>
  <c r="I65" i="6" l="1"/>
  <c r="I81" i="6" s="1"/>
  <c r="I85" i="6" s="1"/>
  <c r="G63" i="6"/>
  <c r="G65" i="6" s="1"/>
  <c r="H63" i="6"/>
  <c r="I63" i="6" s="1"/>
  <c r="G82" i="6" l="1"/>
  <c r="J84" i="6"/>
  <c r="G97" i="6"/>
  <c r="G15" i="13"/>
  <c r="F15" i="13" s="1"/>
  <c r="G11" i="13"/>
  <c r="R67" i="1"/>
  <c r="R68" i="1" s="1"/>
  <c r="F16" i="13" l="1"/>
  <c r="F19" i="13" s="1"/>
  <c r="G19" i="13" s="1"/>
  <c r="F20" i="13"/>
  <c r="G20" i="13" s="1"/>
  <c r="F97" i="6"/>
  <c r="F99" i="6" s="1"/>
  <c r="J86" i="6"/>
  <c r="D15" i="13"/>
  <c r="C15" i="13" s="1"/>
  <c r="C20" i="13" s="1"/>
  <c r="J81" i="6"/>
  <c r="J95" i="6" s="1"/>
  <c r="G85" i="6"/>
  <c r="G86" i="6" s="1"/>
  <c r="G13" i="13"/>
  <c r="F17" i="13" l="1"/>
  <c r="G17" i="13" s="1"/>
  <c r="G16" i="13"/>
  <c r="J85" i="6"/>
  <c r="K85" i="6" s="1"/>
  <c r="C17" i="13"/>
  <c r="D17" i="13" s="1"/>
  <c r="G99" i="6"/>
  <c r="H99" i="6" s="1"/>
  <c r="F101" i="6"/>
  <c r="H17" i="13" l="1"/>
  <c r="D20" i="13"/>
  <c r="C21" i="13"/>
</calcChain>
</file>

<file path=xl/sharedStrings.xml><?xml version="1.0" encoding="utf-8"?>
<sst xmlns="http://schemas.openxmlformats.org/spreadsheetml/2006/main" count="2169" uniqueCount="390">
  <si>
    <t>ALL UNITS DETAILS FOR TOWER - A - RISHI GOLDEN PLANET</t>
  </si>
  <si>
    <t>Conversion value</t>
  </si>
  <si>
    <t>Floor No</t>
  </si>
  <si>
    <t>Unit No</t>
  </si>
  <si>
    <t>Typology</t>
  </si>
  <si>
    <t>Facing</t>
  </si>
  <si>
    <t>Tower no.</t>
  </si>
  <si>
    <t>RERA Carpet area
A</t>
  </si>
  <si>
    <t>RERA Balcony area
B</t>
  </si>
  <si>
    <t>Usable carpet area</t>
  </si>
  <si>
    <t>Common area share 
C
(Inlcuding wall area)</t>
  </si>
  <si>
    <t>Saleable area
A+B+C</t>
  </si>
  <si>
    <t>(sq.m)</t>
  </si>
  <si>
    <t>sq.ft</t>
  </si>
  <si>
    <t>(sq.ft)</t>
  </si>
  <si>
    <t>2BHK-2T</t>
  </si>
  <si>
    <t>WEST</t>
  </si>
  <si>
    <t>Tower A</t>
  </si>
  <si>
    <t>1BHK-1T</t>
  </si>
  <si>
    <t>3BHK-3T</t>
  </si>
  <si>
    <t>NORTH</t>
  </si>
  <si>
    <t>SOUTH</t>
  </si>
  <si>
    <t>EAST</t>
  </si>
  <si>
    <t>2BHK-2T C</t>
  </si>
  <si>
    <t>ALL UNITS DETAILS FOR Villas- RISHI GOLDEN PLANET</t>
  </si>
  <si>
    <t>S.NO</t>
  </si>
  <si>
    <t>Ground floor area (A)</t>
  </si>
  <si>
    <t>First floor area(B)</t>
  </si>
  <si>
    <t xml:space="preserve">UDS + PLOT LAND AREA </t>
  </si>
  <si>
    <t xml:space="preserve">Total </t>
  </si>
  <si>
    <t>nos</t>
  </si>
  <si>
    <t>JEGANATH JB ARCHITECTS</t>
  </si>
  <si>
    <t>DATE:15.05.2025</t>
  </si>
  <si>
    <t xml:space="preserve">PROJECT:  GOLDEN PLANET - SENIOR CITIZEN ACTIVE COMMUNITY </t>
  </si>
  <si>
    <t>UNIT TYPE - TYPICAL FLOOR- 5 FLOORS</t>
  </si>
  <si>
    <t>RERA CARPET AREA</t>
  </si>
  <si>
    <t>BALCONY AREA</t>
  </si>
  <si>
    <t xml:space="preserve">TOTAL CARPET AREA  (  Rera Carpet + Balcony Area )
</t>
  </si>
  <si>
    <t>EXTERNAL WALL AREA</t>
  </si>
  <si>
    <t>PLINTH AREA</t>
  </si>
  <si>
    <t xml:space="preserve">COMMON AREA  </t>
  </si>
  <si>
    <t>PER UNITS SALE AREA ( Plinth + Common Area )</t>
  </si>
  <si>
    <t>Rounded off sale area</t>
  </si>
  <si>
    <t>No of FLOORS</t>
  </si>
  <si>
    <t>TOTAL PLINTH AREA</t>
  </si>
  <si>
    <t>TOTAL SALE AREA</t>
  </si>
  <si>
    <t>UNITS</t>
  </si>
  <si>
    <t>BLOCK</t>
  </si>
  <si>
    <t>TYPE</t>
  </si>
  <si>
    <t>SQ.FT</t>
  </si>
  <si>
    <t>SQ.M</t>
  </si>
  <si>
    <t>A</t>
  </si>
  <si>
    <t>TOTAL</t>
  </si>
  <si>
    <t>COMMON AREA CALCULATION</t>
  </si>
  <si>
    <t xml:space="preserve">CORE AREA- </t>
  </si>
  <si>
    <t xml:space="preserve"> AREA</t>
  </si>
  <si>
    <t>NO. OF FLOORS</t>
  </si>
  <si>
    <t>SQ FT</t>
  </si>
  <si>
    <t>LIFT &amp; STAIRCASE LOBBY (STILT FLOOR)</t>
  </si>
  <si>
    <t>Terrace</t>
  </si>
  <si>
    <t>OHT</t>
  </si>
  <si>
    <t>MRL ROOM</t>
  </si>
  <si>
    <t>UG</t>
  </si>
  <si>
    <t>STP</t>
  </si>
  <si>
    <t>Grand total - common area</t>
  </si>
  <si>
    <t>Round Off</t>
  </si>
  <si>
    <t>Rounded off common area with 25 %</t>
  </si>
  <si>
    <t>Grand total - common area Ratio</t>
  </si>
  <si>
    <t>Golden planet - Rishi - Melakuppam</t>
  </si>
  <si>
    <t>Descriptions</t>
  </si>
  <si>
    <t>SQM</t>
  </si>
  <si>
    <t>SQFT</t>
  </si>
  <si>
    <t>Remarks</t>
  </si>
  <si>
    <t>Least Plot area (Sqm) as per sanction dwg</t>
  </si>
  <si>
    <t>Road width</t>
  </si>
  <si>
    <t>20M</t>
  </si>
  <si>
    <t>FSI Allowable</t>
  </si>
  <si>
    <t xml:space="preserve">Overall Allowed FSI area </t>
  </si>
  <si>
    <t>OSR Area gifted</t>
  </si>
  <si>
    <t>Tower A FSI Area</t>
  </si>
  <si>
    <t>Villas</t>
  </si>
  <si>
    <t>Future Development</t>
  </si>
  <si>
    <t>GPS services</t>
  </si>
  <si>
    <t>TOTAL ACHIEVED AREA Overall</t>
  </si>
  <si>
    <t>TOTAL ACHIEVED FSI</t>
  </si>
  <si>
    <t>OPEN SPACE AREA</t>
  </si>
  <si>
    <t>TOTAL GREEN AREA</t>
  </si>
  <si>
    <t>TOTAL ACHIEVED OPEN SPACE %</t>
  </si>
  <si>
    <t>COVERAGE SPACE FOR TOWER ABC</t>
  </si>
  <si>
    <t>COVERAGE FOR TOWER ABC %</t>
  </si>
  <si>
    <t>Villa FSI area block 1</t>
  </si>
  <si>
    <t>Villa  FSI area block 2</t>
  </si>
  <si>
    <t>Villa FSI area block 3</t>
  </si>
  <si>
    <t>s</t>
  </si>
  <si>
    <t>PROJECT:  GOLDEN PLANET - SENIOR CITIZEN ACTIVE COMMUNITY - CONSTRUCTION AREA OF OVERALL PROJECT</t>
  </si>
  <si>
    <t>Stilt SLAB</t>
  </si>
  <si>
    <t xml:space="preserve">HEAD ROOM </t>
  </si>
  <si>
    <t>COMMON CORRIDOR TYPICAL FLOOR</t>
  </si>
  <si>
    <t>PLINTH OF ALL UNITS TYPICAL FLOOR</t>
  </si>
  <si>
    <t>TOTAL CONSTRUCTION AREA</t>
  </si>
  <si>
    <t>A(S+5)</t>
  </si>
  <si>
    <t xml:space="preserve"> CORRIDOR AREA</t>
  </si>
  <si>
    <t>B(S+5)</t>
  </si>
  <si>
    <t>C(S+5)</t>
  </si>
  <si>
    <t>B</t>
  </si>
  <si>
    <t>D(S+5)</t>
  </si>
  <si>
    <t>C</t>
  </si>
  <si>
    <t>E(S+5)</t>
  </si>
  <si>
    <t>D</t>
  </si>
  <si>
    <t>F(S+9)</t>
  </si>
  <si>
    <t>E</t>
  </si>
  <si>
    <t>Total</t>
  </si>
  <si>
    <t>F</t>
  </si>
  <si>
    <t>VILLA</t>
  </si>
  <si>
    <t>TWIN VILLA - 40</t>
  </si>
  <si>
    <t>SEMI DETACHED DUPLEX VILLA - 10</t>
  </si>
  <si>
    <t>DUPLEX VILLA - 10</t>
  </si>
  <si>
    <t>GPS Areas &amp; Facilities</t>
  </si>
  <si>
    <t>Dining</t>
  </si>
  <si>
    <t>Gym closed</t>
  </si>
  <si>
    <t>Outdoor cafeteria</t>
  </si>
  <si>
    <t>laundry</t>
  </si>
  <si>
    <t>Staff stay area</t>
  </si>
  <si>
    <t>Staff dining area</t>
  </si>
  <si>
    <t>Library</t>
  </si>
  <si>
    <t>GPS office</t>
  </si>
  <si>
    <t>Adiitional GPS area</t>
  </si>
  <si>
    <t>Total construction of project excluding the services</t>
  </si>
  <si>
    <t>AMENITIES &amp; OTHER SITE DEVELOPMENT</t>
  </si>
  <si>
    <t>MEP tanks-Civil works</t>
  </si>
  <si>
    <t>OSR LANDSCAPE @ Ground level</t>
  </si>
  <si>
    <t>Road Area</t>
  </si>
  <si>
    <t>Podium slab area - phase 01</t>
  </si>
  <si>
    <t>Podium slab area - phase 02</t>
  </si>
  <si>
    <t>Podium slab area - phase 03</t>
  </si>
  <si>
    <t>Podium slab area - phase 04</t>
  </si>
  <si>
    <t>Swimming pool</t>
  </si>
  <si>
    <t>Stilt parking area</t>
  </si>
  <si>
    <t>3M setback &amp; other green area</t>
  </si>
  <si>
    <t>Total construction of landscape &amp; Infra development</t>
  </si>
  <si>
    <t xml:space="preserve">Total construction of project </t>
  </si>
  <si>
    <t>Misc items</t>
  </si>
  <si>
    <t>STP 450KLD</t>
  </si>
  <si>
    <t>DG Generator</t>
  </si>
  <si>
    <t>Lift nos</t>
  </si>
  <si>
    <t>Bed lift</t>
  </si>
  <si>
    <t>Solar area</t>
  </si>
  <si>
    <t xml:space="preserve">Transformer </t>
  </si>
  <si>
    <t>Substation 33kV capacity</t>
  </si>
  <si>
    <t>BLOCK A (Sq.Ft)</t>
  </si>
  <si>
    <t>s.no</t>
  </si>
  <si>
    <t>type</t>
  </si>
  <si>
    <t>Plinth area</t>
  </si>
  <si>
    <t>Salable area</t>
  </si>
  <si>
    <t>Total Plinth area</t>
  </si>
  <si>
    <t>Total Salable area</t>
  </si>
  <si>
    <t>UDS area</t>
  </si>
  <si>
    <t>Total UDS area</t>
  </si>
  <si>
    <t xml:space="preserve">1 BHK -1T </t>
  </si>
  <si>
    <t>1BHK - 1T</t>
  </si>
  <si>
    <t>2BHK-2TC</t>
  </si>
  <si>
    <t>3BHK-2T</t>
  </si>
  <si>
    <t>BLOCK B (Sq.Ft)</t>
  </si>
  <si>
    <t>1.5BHK-1T</t>
  </si>
  <si>
    <t>BLOCK C (Sq.Ft)</t>
  </si>
  <si>
    <t>BLOCK D (Sq.Ft)</t>
  </si>
  <si>
    <t>BLOCK E (Sq.Ft)</t>
  </si>
  <si>
    <t>BLOCK F (Sq.Ft) S+9</t>
  </si>
  <si>
    <t>VILLAS (Sq.Ft)</t>
  </si>
  <si>
    <t>Plot area</t>
  </si>
  <si>
    <t>Salable / Plintharea</t>
  </si>
  <si>
    <t>Total Salable/Plinth area</t>
  </si>
  <si>
    <t>LUMPSUM UDS</t>
  </si>
  <si>
    <t>Total UDS area
sq.ft</t>
  </si>
  <si>
    <t>Total UDS area
sq.m</t>
  </si>
  <si>
    <t>TWIN EAST</t>
  </si>
  <si>
    <t>TWIN WEST</t>
  </si>
  <si>
    <t>SEMI-DUPLEX</t>
  </si>
  <si>
    <t>DUPLEX</t>
  </si>
  <si>
    <t>Cumulative area for GP- Dining, Gym, Laundry, Staff, Library, GP office</t>
  </si>
  <si>
    <t>S.no</t>
  </si>
  <si>
    <t>Cumulative Amenities area</t>
  </si>
  <si>
    <t>UDS  area</t>
  </si>
  <si>
    <t>GPS Areas</t>
  </si>
  <si>
    <t>Total salable</t>
  </si>
  <si>
    <t>No.of Units</t>
  </si>
  <si>
    <t>UDS</t>
  </si>
  <si>
    <t>APARTMENTS Phase - 01-Block A</t>
  </si>
  <si>
    <t>APARtMENTS future phases</t>
  </si>
  <si>
    <t>VILLAS</t>
  </si>
  <si>
    <t>-</t>
  </si>
  <si>
    <t>Summary - GP - UDS &amp; Site area</t>
  </si>
  <si>
    <t>MIN BOUDARY FOR SITE B</t>
  </si>
  <si>
    <t>OSR AREA -01</t>
  </si>
  <si>
    <t>OSR AREA -02</t>
  </si>
  <si>
    <t>SUBSTATION AREA</t>
  </si>
  <si>
    <t>TOTAL SITE AREA</t>
  </si>
  <si>
    <t>CUMULATIVE UDS AREA</t>
  </si>
  <si>
    <t>UDS COEFFI</t>
  </si>
  <si>
    <t>LUMPSUM CUMULATIVE VILLA UDS AREA</t>
  </si>
  <si>
    <t>CUM. VILLAMENT UDS AREA</t>
  </si>
  <si>
    <t>Avai.  FUTURE Phases UDS Area
(RESERVED AREA FOR GPS)</t>
  </si>
  <si>
    <t>Common area</t>
  </si>
  <si>
    <t>Common area co-efficient</t>
  </si>
  <si>
    <t>Total Common tanks</t>
  </si>
  <si>
    <t>Saleable area (A+B+C)</t>
  </si>
  <si>
    <t>COMMON AREA CAL FOR BLOCK A</t>
  </si>
  <si>
    <t>Description</t>
  </si>
  <si>
    <t xml:space="preserve"> 1-5
(Corridor)</t>
  </si>
  <si>
    <t>Sq.m</t>
  </si>
  <si>
    <t>Sq.ft</t>
  </si>
  <si>
    <t>Nos</t>
  </si>
  <si>
    <t>COMMON AREA CAL FOR PHASE 01 
For villa &amp; villaments</t>
  </si>
  <si>
    <t>Total area</t>
  </si>
  <si>
    <t>Block A</t>
  </si>
  <si>
    <t>Coefficient for pha 01 common area</t>
  </si>
  <si>
    <t>Plinth area for phase 01</t>
  </si>
  <si>
    <t>Total plinth area ph-01</t>
  </si>
  <si>
    <t>Transformer</t>
  </si>
  <si>
    <t>As in Brochure</t>
  </si>
  <si>
    <t>As per approval</t>
  </si>
  <si>
    <t>updated Sheet</t>
  </si>
  <si>
    <t>Villa</t>
  </si>
  <si>
    <t>Villament</t>
  </si>
  <si>
    <t>CARPET AREA STATEMENT</t>
  </si>
  <si>
    <t>S.no.</t>
  </si>
  <si>
    <t>Block</t>
  </si>
  <si>
    <t>Floor</t>
  </si>
  <si>
    <t>Type</t>
  </si>
  <si>
    <t xml:space="preserve">Covered </t>
  </si>
  <si>
    <t>Open</t>
  </si>
  <si>
    <t xml:space="preserve">      </t>
  </si>
  <si>
    <t>Block - 4</t>
  </si>
  <si>
    <t>Block -1</t>
  </si>
  <si>
    <t>CARPET AREA</t>
  </si>
  <si>
    <t>RERA Carpet Area (sec2(k)) (sq m)
(a)</t>
  </si>
  <si>
    <t>Exclusive Balcony 
(sq m)
(b)</t>
  </si>
  <si>
    <t>Area of External walls
(sq m)
(d)</t>
  </si>
  <si>
    <t>Proportionate Common Area (sq m)
(f)</t>
  </si>
  <si>
    <t>Floor area of the villament
(sq.m)
(e= a+b+c+d)</t>
  </si>
  <si>
    <t>Gross area of the villament
(sq m)
(g=e+f)</t>
  </si>
  <si>
    <t>Exclusive Verandah/Utility/Service/Open Terrace (sq m)
(c)</t>
  </si>
  <si>
    <t>Area of External walls 
(sq m)
(d)</t>
  </si>
  <si>
    <t>Floor area of the Villa
(sq m)
(e=a+b+c+d)</t>
  </si>
  <si>
    <t>UDS land Area (sq m)
(h)</t>
  </si>
  <si>
    <t>Car Parking (Nos.)
(i)</t>
  </si>
  <si>
    <t>Block -2</t>
  </si>
  <si>
    <t>Block -3</t>
  </si>
  <si>
    <t>Gross Area of the villas
 (sq m)
(g=e+f)</t>
  </si>
  <si>
    <t>DATE:07.03.2026</t>
  </si>
  <si>
    <t>G+1</t>
  </si>
  <si>
    <t>3BHK</t>
  </si>
  <si>
    <t>2BHK</t>
  </si>
  <si>
    <t>G</t>
  </si>
  <si>
    <t>1BHK</t>
  </si>
  <si>
    <t>RERA WALL AREA</t>
  </si>
  <si>
    <t>Units No</t>
  </si>
  <si>
    <t>APARTMENT NO.</t>
  </si>
  <si>
    <t>Exclusive Verandah/Utility/Service/Open Terrace (sq m)
(C)</t>
  </si>
  <si>
    <t>Visitor car parking</t>
  </si>
  <si>
    <t>Grand Total</t>
  </si>
  <si>
    <t>Block - 5</t>
  </si>
  <si>
    <t>Block - 6</t>
  </si>
  <si>
    <t>Block - 7</t>
  </si>
  <si>
    <t>OFFICE</t>
  </si>
  <si>
    <t>DATE:10.03.2026</t>
  </si>
  <si>
    <t>AREA IN SQ.FT</t>
  </si>
  <si>
    <t>DIFFER</t>
  </si>
  <si>
    <t>SALES AREA</t>
  </si>
  <si>
    <t>BREAK FROM CAD</t>
  </si>
  <si>
    <t>4BHK</t>
  </si>
  <si>
    <t>Approval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</si>
  <si>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</si>
  <si>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</si>
  <si>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</si>
  <si>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</si>
  <si>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</si>
  <si>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</si>
  <si>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</si>
  <si>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</si>
  <si>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</si>
  <si>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</si>
  <si>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Crown villa</t>
  </si>
  <si>
    <t>Jewel Villa</t>
  </si>
  <si>
    <t>Gem Villa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</si>
  <si>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</si>
  <si>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</si>
  <si>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</si>
  <si>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</si>
  <si>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</si>
  <si>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</si>
  <si>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</si>
  <si>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</si>
  <si>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</si>
  <si>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</si>
  <si>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Terrace Garden area carpet area (T)</t>
  </si>
  <si>
    <t>Saleable area (A+B+T)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</si>
  <si>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</si>
  <si>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</si>
  <si>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</si>
  <si>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</si>
  <si>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</si>
  <si>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</si>
  <si>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</si>
  <si>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</si>
  <si>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</si>
  <si>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</si>
  <si>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</si>
  <si>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</si>
  <si>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</si>
  <si>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</si>
  <si>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</si>
  <si>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</si>
  <si>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</si>
  <si>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</si>
  <si>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</si>
  <si>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</si>
  <si>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</si>
  <si>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</si>
  <si>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</si>
  <si>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</si>
  <si>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</si>
  <si>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</si>
  <si>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</si>
  <si>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</si>
  <si>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</si>
  <si>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</si>
  <si>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</si>
  <si>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</si>
  <si>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</si>
  <si>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</si>
  <si>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</si>
  <si>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</si>
  <si>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</si>
  <si>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</si>
  <si>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</si>
  <si>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</si>
  <si>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(Villament all phases cons area/Area of UDS Deducting Villa UDS land area)</t>
  </si>
  <si>
    <t>ACTUAL AS PER RERA AREA</t>
  </si>
  <si>
    <t>Temp OfficeS</t>
  </si>
  <si>
    <t>TEMP STR UDS AREA + FUTURE GPS AREA</t>
  </si>
  <si>
    <t xml:space="preserve">TOTAL </t>
  </si>
  <si>
    <t>RGP - UDS SUMMARY</t>
  </si>
  <si>
    <t>UDS AREA</t>
  </si>
  <si>
    <t>REMARKS</t>
  </si>
  <si>
    <t>TOTAL AREA FOR FUTURE DEV(GPS&amp;RGP)</t>
  </si>
  <si>
    <t>VILLAMENTS AREA (BLOCK A+FUTURE DEV)</t>
  </si>
  <si>
    <t>COEFFICIENT AREA FOR VILLAMENTS</t>
  </si>
  <si>
    <t>UDS AREA FOR VILLAMENT CALCULATION(DEDUCTING VILLA+OFFICE UDS+FUTURE UDS)</t>
  </si>
  <si>
    <t>TOTAL UDS FOR PHASE 1</t>
  </si>
  <si>
    <t>GPS AREA FOR FUTURE EXPANSION (BELOW PODIUM)</t>
  </si>
  <si>
    <t>BUILT AREA</t>
  </si>
  <si>
    <t>UDS GIVEN</t>
  </si>
  <si>
    <t>PLOT AREA</t>
  </si>
  <si>
    <t>BUILT/UDS</t>
  </si>
  <si>
    <t>PLOT/UDS</t>
  </si>
  <si>
    <t>COEEFICIENT CALCULATION OF VILLAMENT UDS</t>
  </si>
  <si>
    <t>COEEFICIENT CALCULATION OF VILLAS UDS</t>
  </si>
  <si>
    <t>CALCULATION WITH  CO-EFFI = 0.456</t>
  </si>
  <si>
    <t>PHASE 1 - VILLAS</t>
  </si>
  <si>
    <t>PHASE 1 - VILLAMENT BLOCK A</t>
  </si>
  <si>
    <t>PHASE 1 - OFFICES (3 STRUCTURES)</t>
  </si>
  <si>
    <t>GEM (40)</t>
  </si>
  <si>
    <t xml:space="preserve">CROWN (10)
</t>
  </si>
  <si>
    <t>DEDUCTION FROM UDS OF VILLAMENT  &amp; VILLA</t>
  </si>
  <si>
    <t>O+S+A</t>
  </si>
  <si>
    <t>S</t>
  </si>
  <si>
    <t>O</t>
  </si>
  <si>
    <t>Overall site area as per approval - OSA</t>
  </si>
  <si>
    <t>OSR AREA AS PER APPROVAL - O</t>
  </si>
  <si>
    <t>SUBSTATION (FOR FUTURE DEVELOPMENT) - S</t>
  </si>
  <si>
    <t>ABSTRACT FOR THE UDS FOR ALL THE PHASES - A</t>
  </si>
  <si>
    <t>A(4+5)</t>
  </si>
  <si>
    <t>A-A(1+3+5)</t>
  </si>
  <si>
    <t>A(2+4)</t>
  </si>
  <si>
    <t>FUTURE PHASES CALCULATION</t>
  </si>
  <si>
    <t>JEWEL (10) (ONLY ROOF COVERED AREA)</t>
  </si>
  <si>
    <t>A(A1 TO A5)</t>
  </si>
  <si>
    <t>PHASE 1 CALCULATION - UDS CALCULATION BASED ON RERA STATEMENT (20260311)</t>
  </si>
  <si>
    <t>A1+A2+A3</t>
  </si>
  <si>
    <t>RESERVED FOR FUTURE DEVELOPMENT (VILLAMENTS-5 BLOCKS)</t>
  </si>
  <si>
    <t>SALABLE AREA</t>
  </si>
  <si>
    <t>DECISION TAKEN TO ROUND OFF NEAR BY VALUE &amp; FOR PREMIUM CUSTOMER</t>
  </si>
  <si>
    <t>OVERALL UDS SUMMARY</t>
  </si>
  <si>
    <t>CARPET AREA STATEMENT SHOWING THE PROPOSED CONSTRUCTION OF RESIDENTIAL GROUP DEVELOPMENT PROJECT OF BLOCK 1 (GROUND FLOOR + FIRST FLOOR WITH 20 DWELLING UNITS), BLOCK 2 (GROUND FLOOR WITH 20 DWELLING UNITS),BLOCK 3 (GROUND FLOOR + FIRST FLOOR WITH 20 DWELLING UNITS) &amp;BLOCK 4 (STILT FLOOR + FIRST FLOOR + TYPICAL 2ND, 3RD, 4TH &amp; 5THFLOOR WITH 70 DWELLING UNITS) AND OFFICE BUILDINGS PROJECT OFBLOCK 5 (GROUND FLOOR), BLOCK 6 (GROUND FLOOR ), BLOCK 7 (GROUNDFLOOR) AT S.NO. 34/4C1A, 34/4C2, 34/5A1, 34/5B, 35/5A1 &amp; 35/5B1 OF MELAKUPPAM VILLAGE AND PANCHAYAT, THIRUKAZHUKUNDRAM TALUK, CHENGALPATTU DISTRICT WITH IN KADUMBADI PANCHAYAT LIMIT</t>
  </si>
  <si>
    <t>Overall site area as per approval</t>
  </si>
  <si>
    <t>OSR Area as per Approval</t>
  </si>
  <si>
    <t>Substation Area</t>
  </si>
  <si>
    <t>Reserved for future development</t>
  </si>
  <si>
    <t>DATE:07.05.2026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</si>
</sst>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0.0000"/>
    <numFmt numFmtId="167" formatCode="0.000000"/>
    <numFmt numFmtId="168" formatCode="0.000"/>
    <numFmt numFmtId="169" formatCode="0.0"/>
    <numFmt numFmtId="170" formatCode="_ * #,##0_ ;_ * \-#,##0_ ;_ * &quot;-&quot;??_ ;_ @_ "/>
  </numFmts>
  <fonts count="5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0"/>
      <name val="Calibri"/>
      <charset val="134"/>
    </font>
    <font>
      <b/>
      <sz val="10"/>
      <name val="Arial"/>
      <charset val="134"/>
    </font>
    <font>
      <sz val="10"/>
      <color rgb="FFFF0000"/>
      <name val="Calibri"/>
      <charset val="134"/>
    </font>
    <font>
      <sz val="10"/>
      <name val="Calibri"/>
      <charset val="134"/>
    </font>
    <font>
      <b/>
      <u/>
      <sz val="10"/>
      <name val="Calibri"/>
      <charset val="134"/>
    </font>
    <font>
      <b/>
      <sz val="11"/>
      <color theme="1"/>
      <name val="Calibri"/>
      <charset val="134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name val="Arial"/>
      <charset val="134"/>
    </font>
    <font>
      <sz val="11"/>
      <color rgb="FFFF0000"/>
      <name val="Calibri"/>
      <charset val="134"/>
    </font>
    <font>
      <b/>
      <sz val="20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578">
    <xf numFmtId="0" fontId="0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2" fontId="13" fillId="0" borderId="0"/>
    <xf numFmtId="0" fontId="30" fillId="0" borderId="0"/>
    <xf numFmtId="0" fontId="13" fillId="0" borderId="0"/>
    <xf numFmtId="0" fontId="13" fillId="0" borderId="0"/>
    <xf numFmtId="0" fontId="9" fillId="0" borderId="0"/>
    <xf numFmtId="2" fontId="9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" fontId="8" fillId="0" borderId="0"/>
    <xf numFmtId="0" fontId="8" fillId="0" borderId="0"/>
    <xf numFmtId="2" fontId="8" fillId="0" borderId="0"/>
    <xf numFmtId="0" fontId="8" fillId="0" borderId="0"/>
    <xf numFmtId="2" fontId="8" fillId="0" borderId="0"/>
    <xf numFmtId="2" fontId="8" fillId="0" borderId="0"/>
    <xf numFmtId="2" fontId="8" fillId="0" borderId="0"/>
    <xf numFmtId="0" fontId="8" fillId="0" borderId="0"/>
    <xf numFmtId="2" fontId="8" fillId="0" borderId="0"/>
    <xf numFmtId="0" fontId="8" fillId="0" borderId="0"/>
    <xf numFmtId="2" fontId="8" fillId="0" borderId="0"/>
    <xf numFmtId="0" fontId="8" fillId="0" borderId="0"/>
    <xf numFmtId="0" fontId="8" fillId="0" borderId="0"/>
    <xf numFmtId="2" fontId="8" fillId="0" borderId="0"/>
    <xf numFmtId="0" fontId="8" fillId="0" borderId="0"/>
    <xf numFmtId="2" fontId="8" fillId="0" borderId="0"/>
    <xf numFmtId="2" fontId="8" fillId="0" borderId="0"/>
    <xf numFmtId="0" fontId="8" fillId="0" borderId="0"/>
    <xf numFmtId="2" fontId="8" fillId="0" borderId="0"/>
    <xf numFmtId="2" fontId="8" fillId="0" borderId="0"/>
    <xf numFmtId="2" fontId="8" fillId="0" borderId="0"/>
    <xf numFmtId="2" fontId="8" fillId="0" borderId="0"/>
    <xf numFmtId="2" fontId="8" fillId="0" borderId="0"/>
    <xf numFmtId="0" fontId="8" fillId="0" borderId="0"/>
    <xf numFmtId="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" fontId="8" fillId="0" borderId="0"/>
    <xf numFmtId="0" fontId="8" fillId="0" borderId="0"/>
    <xf numFmtId="2" fontId="8" fillId="0" borderId="0"/>
    <xf numFmtId="2" fontId="8" fillId="0" borderId="0"/>
    <xf numFmtId="2" fontId="8" fillId="0" borderId="0"/>
    <xf numFmtId="2" fontId="8" fillId="0" borderId="0"/>
    <xf numFmtId="2" fontId="8" fillId="0" borderId="0"/>
    <xf numFmtId="2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2" fontId="8" fillId="0" borderId="0"/>
    <xf numFmtId="0" fontId="40" fillId="0" borderId="0"/>
    <xf numFmtId="0" fontId="8" fillId="0" borderId="0"/>
    <xf numFmtId="0" fontId="8" fillId="0" borderId="0"/>
    <xf numFmtId="0" fontId="8" fillId="0" borderId="0"/>
    <xf numFmtId="2" fontId="8" fillId="0" borderId="0"/>
    <xf numFmtId="0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2" fontId="7" fillId="0" borderId="0"/>
    <xf numFmtId="2" fontId="7" fillId="0" borderId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2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164" fontId="7" fillId="0" borderId="0" applyFont="0" applyFill="0" applyBorder="0" applyAlignment="0" applyProtection="0"/>
    <xf numFmtId="2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2" fontId="7" fillId="0" borderId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2" fontId="7" fillId="0" borderId="0"/>
    <xf numFmtId="2" fontId="7" fillId="0" borderId="0"/>
    <xf numFmtId="164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2" fontId="7" fillId="0" borderId="0"/>
    <xf numFmtId="164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2" fontId="7" fillId="0" borderId="0"/>
    <xf numFmtId="2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2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2" fontId="7" fillId="0" borderId="0"/>
    <xf numFmtId="2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2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164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166" fontId="7" fillId="0" borderId="0" applyFont="0" applyFill="0" applyBorder="0" applyAlignment="0" applyProtection="0"/>
    <xf numFmtId="2" fontId="7" fillId="0" borderId="0"/>
    <xf numFmtId="164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2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2" fontId="7" fillId="0" borderId="0"/>
    <xf numFmtId="2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164" fontId="7" fillId="0" borderId="0" applyFont="0" applyFill="0" applyBorder="0" applyAlignment="0" applyProtection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2" fontId="7" fillId="0" borderId="0"/>
    <xf numFmtId="2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2" fontId="7" fillId="0" borderId="0"/>
    <xf numFmtId="164" fontId="7" fillId="0" borderId="0" applyFont="0" applyFill="0" applyBorder="0" applyAlignment="0" applyProtection="0"/>
    <xf numFmtId="2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2" fontId="7" fillId="0" borderId="0"/>
    <xf numFmtId="164" fontId="7" fillId="0" borderId="0" applyFont="0" applyFill="0" applyBorder="0" applyAlignment="0" applyProtection="0"/>
    <xf numFmtId="2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164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2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164" fontId="7" fillId="0" borderId="0" applyFont="0" applyFill="0" applyBorder="0" applyAlignment="0" applyProtection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164" fontId="7" fillId="0" borderId="0" applyFont="0" applyFill="0" applyBorder="0" applyAlignment="0" applyProtection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2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2" fontId="7" fillId="0" borderId="0"/>
    <xf numFmtId="164" fontId="7" fillId="0" borderId="0" applyFont="0" applyFill="0" applyBorder="0" applyAlignment="0" applyProtection="0"/>
    <xf numFmtId="2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2" fontId="7" fillId="0" borderId="0"/>
    <xf numFmtId="164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2" fontId="7" fillId="0" borderId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2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2" fontId="7" fillId="0" borderId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" fontId="7" fillId="0" borderId="0"/>
    <xf numFmtId="2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0" fontId="7" fillId="0" borderId="0"/>
    <xf numFmtId="2" fontId="7" fillId="0" borderId="0"/>
    <xf numFmtId="0" fontId="7" fillId="0" borderId="0"/>
    <xf numFmtId="2" fontId="7" fillId="0" borderId="0"/>
    <xf numFmtId="2" fontId="7" fillId="0" borderId="0"/>
    <xf numFmtId="2" fontId="7" fillId="0" borderId="0"/>
    <xf numFmtId="0" fontId="7" fillId="0" borderId="0"/>
    <xf numFmtId="2" fontId="7" fillId="0" borderId="0"/>
    <xf numFmtId="166" fontId="7" fillId="0" borderId="0" applyFont="0" applyFill="0" applyBorder="0" applyAlignment="0" applyProtection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2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2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2" fontId="7" fillId="0" borderId="0"/>
    <xf numFmtId="0" fontId="3" fillId="0" borderId="0"/>
    <xf numFmtId="2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2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2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2" fontId="3" fillId="0" borderId="0"/>
  </cellStyleXfs>
  <cellXfs count="946">
    <xf numFmtId="0" fontId="0" fillId="0" borderId="0" xfId="0"/>
    <xf numFmtId="0" fontId="11" fillId="0" borderId="2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12" fillId="0" borderId="8" xfId="0" applyFont="1" applyBorder="1"/>
    <xf numFmtId="2" fontId="12" fillId="0" borderId="9" xfId="0" applyNumberFormat="1" applyFont="1" applyBorder="1"/>
    <xf numFmtId="2" fontId="12" fillId="0" borderId="8" xfId="0" applyNumberFormat="1" applyFont="1" applyBorder="1"/>
    <xf numFmtId="0" fontId="0" fillId="0" borderId="10" xfId="0" applyBorder="1"/>
    <xf numFmtId="0" fontId="12" fillId="0" borderId="10" xfId="0" applyFont="1" applyBorder="1"/>
    <xf numFmtId="2" fontId="12" fillId="0" borderId="10" xfId="0" applyNumberFormat="1" applyFont="1" applyBorder="1"/>
    <xf numFmtId="2" fontId="12" fillId="0" borderId="11" xfId="0" applyNumberFormat="1" applyFont="1" applyBorder="1"/>
    <xf numFmtId="0" fontId="11" fillId="0" borderId="0" xfId="0" applyFont="1" applyAlignment="1">
      <alignment horizontal="center"/>
    </xf>
    <xf numFmtId="2" fontId="13" fillId="0" borderId="0" xfId="5" applyAlignment="1">
      <alignment wrapText="1"/>
    </xf>
    <xf numFmtId="167" fontId="13" fillId="0" borderId="0" xfId="5" applyNumberFormat="1"/>
    <xf numFmtId="0" fontId="0" fillId="0" borderId="6" xfId="0" applyBorder="1" applyAlignment="1">
      <alignment horizontal="center" wrapText="1"/>
    </xf>
    <xf numFmtId="168" fontId="0" fillId="0" borderId="0" xfId="0" applyNumberFormat="1"/>
    <xf numFmtId="2" fontId="12" fillId="0" borderId="0" xfId="0" applyNumberFormat="1" applyFont="1"/>
    <xf numFmtId="0" fontId="0" fillId="0" borderId="12" xfId="0" applyBorder="1"/>
    <xf numFmtId="0" fontId="12" fillId="0" borderId="0" xfId="0" applyFont="1"/>
    <xf numFmtId="2" fontId="12" fillId="0" borderId="13" xfId="0" applyNumberFormat="1" applyFont="1" applyBorder="1"/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1" fontId="0" fillId="0" borderId="1" xfId="0" applyNumberFormat="1" applyBorder="1"/>
    <xf numFmtId="0" fontId="14" fillId="0" borderId="5" xfId="0" applyFont="1" applyBorder="1"/>
    <xf numFmtId="2" fontId="12" fillId="0" borderId="17" xfId="0" applyNumberFormat="1" applyFont="1" applyBorder="1"/>
    <xf numFmtId="0" fontId="0" fillId="0" borderId="21" xfId="0" applyBorder="1" applyAlignment="1">
      <alignment horizontal="center" vertical="center"/>
    </xf>
    <xf numFmtId="2" fontId="0" fillId="0" borderId="8" xfId="0" applyNumberFormat="1" applyBorder="1"/>
    <xf numFmtId="0" fontId="0" fillId="0" borderId="8" xfId="0" applyBorder="1" applyAlignment="1">
      <alignment horizontal="right" vertical="center"/>
    </xf>
    <xf numFmtId="2" fontId="0" fillId="0" borderId="24" xfId="0" applyNumberFormat="1" applyBorder="1"/>
    <xf numFmtId="1" fontId="0" fillId="0" borderId="24" xfId="0" applyNumberFormat="1" applyBorder="1"/>
    <xf numFmtId="0" fontId="15" fillId="0" borderId="2" xfId="0" applyFont="1" applyBorder="1" applyAlignment="1">
      <alignment horizontal="center"/>
    </xf>
    <xf numFmtId="2" fontId="0" fillId="0" borderId="0" xfId="0" applyNumberFormat="1"/>
    <xf numFmtId="2" fontId="12" fillId="0" borderId="5" xfId="5" applyFont="1" applyBorder="1"/>
    <xf numFmtId="2" fontId="13" fillId="0" borderId="0" xfId="5" applyAlignment="1">
      <alignment horizontal="center" vertical="center" wrapText="1"/>
    </xf>
    <xf numFmtId="2" fontId="0" fillId="0" borderId="27" xfId="0" applyNumberFormat="1" applyBorder="1"/>
    <xf numFmtId="0" fontId="0" fillId="0" borderId="0" xfId="0" applyAlignment="1">
      <alignment horizontal="center"/>
    </xf>
    <xf numFmtId="0" fontId="11" fillId="0" borderId="28" xfId="0" applyFont="1" applyBorder="1" applyAlignment="1">
      <alignment horizontal="center"/>
    </xf>
    <xf numFmtId="164" fontId="0" fillId="0" borderId="0" xfId="0" applyNumberFormat="1"/>
    <xf numFmtId="0" fontId="0" fillId="0" borderId="29" xfId="0" applyBorder="1"/>
    <xf numFmtId="2" fontId="0" fillId="0" borderId="9" xfId="0" applyNumberFormat="1" applyBorder="1"/>
    <xf numFmtId="2" fontId="0" fillId="0" borderId="30" xfId="0" applyNumberFormat="1" applyBorder="1"/>
    <xf numFmtId="2" fontId="12" fillId="0" borderId="0" xfId="5" applyFont="1"/>
    <xf numFmtId="2" fontId="13" fillId="3" borderId="5" xfId="5" applyFill="1" applyBorder="1"/>
    <xf numFmtId="2" fontId="13" fillId="2" borderId="5" xfId="5" applyFill="1" applyBorder="1"/>
    <xf numFmtId="2" fontId="13" fillId="0" borderId="0" xfId="5"/>
    <xf numFmtId="2" fontId="13" fillId="0" borderId="5" xfId="5" applyBorder="1"/>
    <xf numFmtId="2" fontId="0" fillId="5" borderId="32" xfId="5" applyFont="1" applyFill="1" applyBorder="1" applyAlignment="1">
      <alignment horizontal="center" vertical="center" wrapText="1"/>
    </xf>
    <xf numFmtId="2" fontId="0" fillId="3" borderId="37" xfId="5" applyFont="1" applyFill="1" applyBorder="1" applyAlignment="1">
      <alignment horizontal="center" vertical="center" wrapText="1"/>
    </xf>
    <xf numFmtId="2" fontId="0" fillId="3" borderId="38" xfId="5" applyFont="1" applyFill="1" applyBorder="1" applyAlignment="1">
      <alignment horizontal="center" vertical="center" wrapText="1"/>
    </xf>
    <xf numFmtId="2" fontId="0" fillId="6" borderId="4" xfId="5" applyFont="1" applyFill="1" applyBorder="1" applyAlignment="1">
      <alignment horizontal="center" vertical="center" wrapText="1"/>
    </xf>
    <xf numFmtId="2" fontId="19" fillId="0" borderId="38" xfId="5" applyFont="1" applyBorder="1" applyAlignment="1">
      <alignment horizontal="center" vertical="center" wrapText="1"/>
    </xf>
    <xf numFmtId="2" fontId="13" fillId="7" borderId="5" xfId="5" applyFill="1" applyBorder="1" applyAlignment="1">
      <alignment horizontal="center" vertical="center" wrapText="1"/>
    </xf>
    <xf numFmtId="2" fontId="13" fillId="0" borderId="38" xfId="5" applyBorder="1" applyAlignment="1">
      <alignment horizontal="center" vertical="center" wrapText="1"/>
    </xf>
    <xf numFmtId="2" fontId="13" fillId="0" borderId="5" xfId="5" applyBorder="1" applyAlignment="1">
      <alignment horizontal="center" vertical="center" wrapText="1"/>
    </xf>
    <xf numFmtId="2" fontId="13" fillId="7" borderId="38" xfId="5" applyFill="1" applyBorder="1" applyAlignment="1">
      <alignment horizontal="center" vertical="center" wrapText="1"/>
    </xf>
    <xf numFmtId="2" fontId="0" fillId="6" borderId="31" xfId="5" applyFont="1" applyFill="1" applyBorder="1" applyAlignment="1">
      <alignment horizontal="center" vertical="center" wrapText="1"/>
    </xf>
    <xf numFmtId="2" fontId="19" fillId="0" borderId="0" xfId="5" applyFont="1" applyAlignment="1">
      <alignment horizontal="center" vertical="center" wrapText="1"/>
    </xf>
    <xf numFmtId="2" fontId="0" fillId="3" borderId="20" xfId="5" applyFont="1" applyFill="1" applyBorder="1" applyAlignment="1">
      <alignment horizontal="center" vertical="center" wrapText="1"/>
    </xf>
    <xf numFmtId="2" fontId="0" fillId="3" borderId="21" xfId="5" applyFont="1" applyFill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2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2" fontId="26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2" fontId="26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center" vertical="top" wrapText="1"/>
    </xf>
    <xf numFmtId="2" fontId="27" fillId="0" borderId="0" xfId="0" applyNumberFormat="1" applyFont="1" applyAlignment="1">
      <alignment horizontal="center" vertical="center" wrapText="1"/>
    </xf>
    <xf numFmtId="2" fontId="28" fillId="0" borderId="0" xfId="0" applyNumberFormat="1" applyFont="1" applyAlignment="1">
      <alignment horizontal="center" vertical="center" wrapText="1"/>
    </xf>
    <xf numFmtId="2" fontId="13" fillId="7" borderId="0" xfId="5" applyFill="1" applyAlignment="1">
      <alignment horizontal="center" vertical="center" wrapText="1"/>
    </xf>
    <xf numFmtId="2" fontId="0" fillId="3" borderId="47" xfId="5" applyFont="1" applyFill="1" applyBorder="1" applyAlignment="1">
      <alignment horizontal="center" vertical="center" wrapText="1"/>
    </xf>
    <xf numFmtId="2" fontId="13" fillId="2" borderId="3" xfId="5" applyFill="1" applyBorder="1"/>
    <xf numFmtId="2" fontId="13" fillId="0" borderId="5" xfId="5" applyBorder="1" applyAlignment="1">
      <alignment horizontal="center" vertical="center"/>
    </xf>
    <xf numFmtId="2" fontId="13" fillId="0" borderId="5" xfId="7" applyNumberFormat="1" applyBorder="1" applyAlignment="1">
      <alignment horizontal="right" vertical="center" wrapText="1"/>
    </xf>
    <xf numFmtId="2" fontId="13" fillId="7" borderId="6" xfId="5" applyFill="1" applyBorder="1" applyAlignment="1">
      <alignment horizontal="right" vertical="center" wrapText="1"/>
    </xf>
    <xf numFmtId="0" fontId="21" fillId="10" borderId="5" xfId="0" applyFont="1" applyFill="1" applyBorder="1" applyAlignment="1">
      <alignment horizontal="center" vertical="center" wrapText="1"/>
    </xf>
    <xf numFmtId="0" fontId="21" fillId="11" borderId="5" xfId="0" applyFont="1" applyFill="1" applyBorder="1" applyAlignment="1">
      <alignment horizontal="center" vertical="center" wrapText="1"/>
    </xf>
    <xf numFmtId="2" fontId="23" fillId="11" borderId="5" xfId="0" applyNumberFormat="1" applyFont="1" applyFill="1" applyBorder="1" applyAlignment="1">
      <alignment horizontal="center" vertical="center" wrapText="1"/>
    </xf>
    <xf numFmtId="0" fontId="23" fillId="11" borderId="5" xfId="0" applyFont="1" applyFill="1" applyBorder="1" applyAlignment="1">
      <alignment horizontal="center" vertical="center" wrapText="1"/>
    </xf>
    <xf numFmtId="2" fontId="12" fillId="8" borderId="8" xfId="5" applyFont="1" applyFill="1" applyBorder="1" applyAlignment="1">
      <alignment vertical="center" wrapText="1"/>
    </xf>
    <xf numFmtId="2" fontId="12" fillId="8" borderId="9" xfId="5" applyFont="1" applyFill="1" applyBorder="1" applyAlignment="1">
      <alignment vertical="center" wrapText="1"/>
    </xf>
    <xf numFmtId="2" fontId="0" fillId="0" borderId="0" xfId="5" applyFont="1" applyAlignment="1">
      <alignment horizontal="center" vertical="center" wrapText="1"/>
    </xf>
    <xf numFmtId="2" fontId="0" fillId="3" borderId="29" xfId="5" applyFont="1" applyFill="1" applyBorder="1" applyAlignment="1">
      <alignment horizontal="center" vertical="center" wrapText="1"/>
    </xf>
    <xf numFmtId="2" fontId="13" fillId="0" borderId="6" xfId="5" applyBorder="1" applyAlignment="1">
      <alignment horizontal="right" vertical="center" wrapText="1"/>
    </xf>
    <xf numFmtId="2" fontId="13" fillId="0" borderId="5" xfId="5" applyBorder="1" applyAlignment="1">
      <alignment horizontal="right"/>
    </xf>
    <xf numFmtId="2" fontId="12" fillId="8" borderId="8" xfId="5" applyFont="1" applyFill="1" applyBorder="1" applyAlignment="1">
      <alignment horizontal="right" vertical="center" wrapText="1"/>
    </xf>
    <xf numFmtId="2" fontId="12" fillId="8" borderId="9" xfId="5" applyFont="1" applyFill="1" applyBorder="1" applyAlignment="1">
      <alignment horizontal="right" vertical="center" wrapText="1"/>
    </xf>
    <xf numFmtId="2" fontId="0" fillId="0" borderId="0" xfId="5" applyFont="1"/>
    <xf numFmtId="2" fontId="26" fillId="10" borderId="1" xfId="0" applyNumberFormat="1" applyFont="1" applyFill="1" applyBorder="1" applyAlignment="1">
      <alignment horizontal="center" vertical="center"/>
    </xf>
    <xf numFmtId="2" fontId="26" fillId="12" borderId="1" xfId="0" applyNumberFormat="1" applyFont="1" applyFill="1" applyBorder="1" applyAlignment="1">
      <alignment horizontal="center" vertical="top"/>
    </xf>
    <xf numFmtId="2" fontId="13" fillId="3" borderId="3" xfId="5" applyFill="1" applyBorder="1"/>
    <xf numFmtId="0" fontId="24" fillId="0" borderId="0" xfId="0" applyFont="1" applyAlignment="1">
      <alignment vertical="center" wrapText="1"/>
    </xf>
    <xf numFmtId="2" fontId="26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/>
    <xf numFmtId="1" fontId="0" fillId="14" borderId="55" xfId="0" applyNumberFormat="1" applyFill="1" applyBorder="1" applyAlignment="1">
      <alignment horizontal="center"/>
    </xf>
    <xf numFmtId="0" fontId="12" fillId="14" borderId="40" xfId="0" applyFont="1" applyFill="1" applyBorder="1" applyAlignment="1">
      <alignment horizontal="center"/>
    </xf>
    <xf numFmtId="0" fontId="0" fillId="12" borderId="5" xfId="0" applyFill="1" applyBorder="1" applyAlignment="1">
      <alignment horizontal="center"/>
    </xf>
    <xf numFmtId="0" fontId="0" fillId="14" borderId="28" xfId="0" applyFill="1" applyBorder="1" applyAlignment="1">
      <alignment horizontal="center"/>
    </xf>
    <xf numFmtId="1" fontId="0" fillId="14" borderId="19" xfId="0" applyNumberFormat="1" applyFill="1" applyBorder="1" applyAlignment="1">
      <alignment horizontal="right" indent="1"/>
    </xf>
    <xf numFmtId="0" fontId="12" fillId="12" borderId="5" xfId="0" applyFont="1" applyFill="1" applyBorder="1"/>
    <xf numFmtId="2" fontId="0" fillId="12" borderId="5" xfId="0" applyNumberFormat="1" applyFill="1" applyBorder="1" applyAlignment="1">
      <alignment horizontal="right"/>
    </xf>
    <xf numFmtId="0" fontId="0" fillId="12" borderId="1" xfId="0" applyFill="1" applyBorder="1" applyAlignment="1">
      <alignment horizontal="right"/>
    </xf>
    <xf numFmtId="0" fontId="12" fillId="0" borderId="27" xfId="0" applyFont="1" applyBorder="1" applyAlignment="1">
      <alignment horizontal="center" vertical="center" wrapText="1"/>
    </xf>
    <xf numFmtId="0" fontId="0" fillId="0" borderId="56" xfId="0" applyBorder="1"/>
    <xf numFmtId="2" fontId="0" fillId="0" borderId="1" xfId="0" applyNumberFormat="1" applyBorder="1"/>
    <xf numFmtId="0" fontId="0" fillId="0" borderId="38" xfId="0" applyBorder="1"/>
    <xf numFmtId="1" fontId="0" fillId="14" borderId="12" xfId="0" applyNumberFormat="1" applyFill="1" applyBorder="1" applyAlignment="1">
      <alignment horizontal="right" indent="1"/>
    </xf>
    <xf numFmtId="0" fontId="0" fillId="0" borderId="0" xfId="0" applyAlignment="1">
      <alignment wrapText="1"/>
    </xf>
    <xf numFmtId="1" fontId="0" fillId="0" borderId="0" xfId="0" applyNumberFormat="1"/>
    <xf numFmtId="0" fontId="13" fillId="0" borderId="5" xfId="8" applyBorder="1" applyAlignment="1">
      <alignment vertical="center" wrapText="1"/>
    </xf>
    <xf numFmtId="2" fontId="13" fillId="7" borderId="0" xfId="5" applyFill="1"/>
    <xf numFmtId="2" fontId="0" fillId="3" borderId="58" xfId="5" applyFont="1" applyFill="1" applyBorder="1" applyAlignment="1">
      <alignment horizontal="center" vertical="center" wrapText="1"/>
    </xf>
    <xf numFmtId="0" fontId="13" fillId="0" borderId="12" xfId="8" applyBorder="1" applyAlignment="1">
      <alignment horizontal="center" vertical="center" wrapText="1"/>
    </xf>
    <xf numFmtId="1" fontId="0" fillId="0" borderId="38" xfId="5" applyNumberFormat="1" applyFont="1" applyBorder="1" applyAlignment="1">
      <alignment horizontal="center" vertical="center" wrapText="1"/>
    </xf>
    <xf numFmtId="2" fontId="0" fillId="15" borderId="1" xfId="5" applyFont="1" applyFill="1" applyBorder="1" applyAlignment="1">
      <alignment horizontal="center" vertical="center" wrapText="1"/>
    </xf>
    <xf numFmtId="2" fontId="0" fillId="15" borderId="4" xfId="5" applyFont="1" applyFill="1" applyBorder="1" applyAlignment="1">
      <alignment horizontal="center" vertical="center" wrapText="1"/>
    </xf>
    <xf numFmtId="2" fontId="29" fillId="15" borderId="6" xfId="5" applyFont="1" applyFill="1" applyBorder="1" applyAlignment="1">
      <alignment horizontal="center" vertical="center" wrapText="1"/>
    </xf>
    <xf numFmtId="2" fontId="0" fillId="16" borderId="1" xfId="5" applyFont="1" applyFill="1" applyBorder="1" applyAlignment="1">
      <alignment horizontal="center" vertical="center" wrapText="1"/>
    </xf>
    <xf numFmtId="2" fontId="0" fillId="16" borderId="4" xfId="5" applyFont="1" applyFill="1" applyBorder="1" applyAlignment="1">
      <alignment horizontal="center" vertical="center" wrapText="1"/>
    </xf>
    <xf numFmtId="2" fontId="29" fillId="16" borderId="6" xfId="5" applyFont="1" applyFill="1" applyBorder="1" applyAlignment="1">
      <alignment horizontal="center" vertical="center" wrapText="1"/>
    </xf>
    <xf numFmtId="2" fontId="29" fillId="16" borderId="4" xfId="5" applyFont="1" applyFill="1" applyBorder="1" applyAlignment="1">
      <alignment horizontal="center" vertical="center" wrapText="1"/>
    </xf>
    <xf numFmtId="2" fontId="29" fillId="17" borderId="1" xfId="5" applyFont="1" applyFill="1" applyBorder="1" applyAlignment="1">
      <alignment horizontal="center" vertical="center" wrapText="1"/>
    </xf>
    <xf numFmtId="2" fontId="29" fillId="17" borderId="4" xfId="5" applyFont="1" applyFill="1" applyBorder="1" applyAlignment="1">
      <alignment horizontal="center" vertical="center" wrapText="1"/>
    </xf>
    <xf numFmtId="2" fontId="29" fillId="17" borderId="6" xfId="5" applyFont="1" applyFill="1" applyBorder="1" applyAlignment="1">
      <alignment horizontal="center" vertical="center" wrapText="1"/>
    </xf>
    <xf numFmtId="2" fontId="0" fillId="18" borderId="26" xfId="5" applyFont="1" applyFill="1" applyBorder="1" applyAlignment="1">
      <alignment horizontal="center" vertical="center" wrapText="1"/>
    </xf>
    <xf numFmtId="2" fontId="0" fillId="18" borderId="59" xfId="5" applyFont="1" applyFill="1" applyBorder="1" applyAlignment="1">
      <alignment horizontal="center" vertical="center" wrapText="1"/>
    </xf>
    <xf numFmtId="2" fontId="29" fillId="18" borderId="60" xfId="5" applyFont="1" applyFill="1" applyBorder="1" applyAlignment="1">
      <alignment horizontal="center" vertical="center" wrapText="1"/>
    </xf>
    <xf numFmtId="2" fontId="29" fillId="18" borderId="59" xfId="5" applyFont="1" applyFill="1" applyBorder="1" applyAlignment="1">
      <alignment horizontal="center" vertical="center" wrapText="1"/>
    </xf>
    <xf numFmtId="2" fontId="13" fillId="0" borderId="0" xfId="5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30" fillId="0" borderId="0" xfId="0" applyFont="1" applyAlignment="1">
      <alignment vertical="top" wrapText="1"/>
    </xf>
    <xf numFmtId="2" fontId="22" fillId="0" borderId="0" xfId="0" applyNumberFormat="1" applyFont="1" applyAlignment="1">
      <alignment horizontal="center" vertical="center" wrapText="1"/>
    </xf>
    <xf numFmtId="0" fontId="25" fillId="17" borderId="5" xfId="0" applyFont="1" applyFill="1" applyBorder="1" applyAlignment="1">
      <alignment horizontal="left" vertical="center" wrapText="1"/>
    </xf>
    <xf numFmtId="2" fontId="26" fillId="10" borderId="5" xfId="0" applyNumberFormat="1" applyFont="1" applyFill="1" applyBorder="1" applyAlignment="1">
      <alignment horizontal="center" vertical="center"/>
    </xf>
    <xf numFmtId="0" fontId="25" fillId="12" borderId="5" xfId="0" applyFont="1" applyFill="1" applyBorder="1" applyAlignment="1">
      <alignment horizontal="left" vertical="top" wrapText="1"/>
    </xf>
    <xf numFmtId="0" fontId="21" fillId="12" borderId="5" xfId="0" applyFont="1" applyFill="1" applyBorder="1" applyAlignment="1">
      <alignment vertical="top" wrapText="1"/>
    </xf>
    <xf numFmtId="2" fontId="26" fillId="12" borderId="5" xfId="0" applyNumberFormat="1" applyFont="1" applyFill="1" applyBorder="1" applyAlignment="1">
      <alignment horizontal="center" vertical="top"/>
    </xf>
    <xf numFmtId="2" fontId="28" fillId="11" borderId="5" xfId="0" applyNumberFormat="1" applyFont="1" applyFill="1" applyBorder="1" applyAlignment="1">
      <alignment horizontal="center" vertical="center" wrapText="1"/>
    </xf>
    <xf numFmtId="2" fontId="26" fillId="11" borderId="5" xfId="0" applyNumberFormat="1" applyFont="1" applyFill="1" applyBorder="1" applyAlignment="1">
      <alignment horizontal="center" vertical="center" wrapText="1"/>
    </xf>
    <xf numFmtId="0" fontId="24" fillId="7" borderId="5" xfId="0" applyFont="1" applyFill="1" applyBorder="1" applyAlignment="1">
      <alignment vertical="top" wrapText="1"/>
    </xf>
    <xf numFmtId="2" fontId="23" fillId="7" borderId="5" xfId="0" applyNumberFormat="1" applyFont="1" applyFill="1" applyBorder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2" fontId="28" fillId="7" borderId="5" xfId="0" applyNumberFormat="1" applyFont="1" applyFill="1" applyBorder="1" applyAlignment="1">
      <alignment horizontal="center" vertical="center" wrapText="1"/>
    </xf>
    <xf numFmtId="2" fontId="26" fillId="17" borderId="5" xfId="0" applyNumberFormat="1" applyFont="1" applyFill="1" applyBorder="1" applyAlignment="1">
      <alignment horizontal="center"/>
    </xf>
    <xf numFmtId="2" fontId="22" fillId="9" borderId="0" xfId="0" applyNumberFormat="1" applyFont="1" applyFill="1" applyAlignment="1">
      <alignment horizontal="center" vertical="center"/>
    </xf>
    <xf numFmtId="168" fontId="26" fillId="17" borderId="5" xfId="0" applyNumberFormat="1" applyFont="1" applyFill="1" applyBorder="1" applyAlignment="1">
      <alignment horizontal="center"/>
    </xf>
    <xf numFmtId="2" fontId="0" fillId="3" borderId="61" xfId="5" applyFont="1" applyFill="1" applyBorder="1" applyAlignment="1">
      <alignment horizontal="center" vertical="center" wrapText="1"/>
    </xf>
    <xf numFmtId="2" fontId="0" fillId="3" borderId="45" xfId="5" applyFont="1" applyFill="1" applyBorder="1" applyAlignment="1">
      <alignment horizontal="center" vertical="center" wrapText="1"/>
    </xf>
    <xf numFmtId="2" fontId="0" fillId="15" borderId="6" xfId="5" applyFont="1" applyFill="1" applyBorder="1" applyAlignment="1">
      <alignment horizontal="center" vertical="center" wrapText="1"/>
    </xf>
    <xf numFmtId="2" fontId="0" fillId="16" borderId="6" xfId="5" applyFont="1" applyFill="1" applyBorder="1" applyAlignment="1">
      <alignment horizontal="center" vertical="center" wrapText="1"/>
    </xf>
    <xf numFmtId="168" fontId="22" fillId="0" borderId="0" xfId="0" applyNumberFormat="1" applyFont="1" applyAlignment="1">
      <alignment horizontal="center" vertical="center" wrapText="1"/>
    </xf>
    <xf numFmtId="2" fontId="23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0" fontId="26" fillId="0" borderId="0" xfId="0" applyFont="1"/>
    <xf numFmtId="2" fontId="26" fillId="0" borderId="0" xfId="0" applyNumberFormat="1" applyFont="1" applyAlignment="1">
      <alignment horizontal="center"/>
    </xf>
    <xf numFmtId="168" fontId="22" fillId="0" borderId="0" xfId="0" applyNumberFormat="1" applyFont="1" applyAlignment="1">
      <alignment horizontal="center" vertical="center"/>
    </xf>
    <xf numFmtId="2" fontId="12" fillId="0" borderId="0" xfId="5" applyFont="1" applyAlignment="1">
      <alignment horizontal="center" vertical="center" wrapText="1"/>
    </xf>
    <xf numFmtId="2" fontId="12" fillId="5" borderId="62" xfId="5" applyFont="1" applyFill="1" applyBorder="1" applyAlignment="1">
      <alignment horizontal="center" vertical="center" wrapText="1"/>
    </xf>
    <xf numFmtId="2" fontId="0" fillId="5" borderId="62" xfId="5" applyFont="1" applyFill="1" applyBorder="1" applyAlignment="1">
      <alignment horizontal="center" vertical="center" wrapText="1"/>
    </xf>
    <xf numFmtId="2" fontId="12" fillId="3" borderId="45" xfId="5" applyFont="1" applyFill="1" applyBorder="1" applyAlignment="1">
      <alignment horizontal="center" vertical="center" wrapText="1"/>
    </xf>
    <xf numFmtId="2" fontId="13" fillId="3" borderId="63" xfId="5" applyFill="1" applyBorder="1" applyAlignment="1">
      <alignment horizontal="center" vertical="center" wrapText="1"/>
    </xf>
    <xf numFmtId="2" fontId="0" fillId="15" borderId="18" xfId="5" applyFont="1" applyFill="1" applyBorder="1" applyAlignment="1">
      <alignment horizontal="center" vertical="center" wrapText="1"/>
    </xf>
    <xf numFmtId="1" fontId="13" fillId="0" borderId="63" xfId="5" applyNumberFormat="1" applyBorder="1" applyAlignment="1">
      <alignment horizontal="center" vertical="center" wrapText="1"/>
    </xf>
    <xf numFmtId="2" fontId="28" fillId="7" borderId="5" xfId="4" applyNumberFormat="1" applyFont="1" applyFill="1" applyBorder="1" applyAlignment="1">
      <alignment horizontal="center" vertical="center" wrapText="1"/>
    </xf>
    <xf numFmtId="2" fontId="13" fillId="0" borderId="5" xfId="7" applyNumberFormat="1" applyBorder="1" applyAlignment="1">
      <alignment horizontal="center" vertical="center" wrapText="1"/>
    </xf>
    <xf numFmtId="2" fontId="13" fillId="7" borderId="6" xfId="5" applyFill="1" applyBorder="1" applyAlignment="1">
      <alignment horizontal="center" vertical="center" wrapText="1"/>
    </xf>
    <xf numFmtId="2" fontId="0" fillId="16" borderId="18" xfId="5" applyFont="1" applyFill="1" applyBorder="1" applyAlignment="1">
      <alignment horizontal="center" vertical="center" wrapText="1"/>
    </xf>
    <xf numFmtId="2" fontId="29" fillId="17" borderId="18" xfId="5" applyFont="1" applyFill="1" applyBorder="1" applyAlignment="1">
      <alignment horizontal="center" vertical="center" wrapText="1"/>
    </xf>
    <xf numFmtId="2" fontId="0" fillId="18" borderId="60" xfId="5" applyFont="1" applyFill="1" applyBorder="1" applyAlignment="1">
      <alignment horizontal="center" vertical="center" wrapText="1"/>
    </xf>
    <xf numFmtId="2" fontId="0" fillId="18" borderId="13" xfId="5" applyFont="1" applyFill="1" applyBorder="1" applyAlignment="1">
      <alignment horizontal="center" vertical="center" wrapText="1"/>
    </xf>
    <xf numFmtId="2" fontId="28" fillId="7" borderId="27" xfId="4" applyNumberFormat="1" applyFont="1" applyFill="1" applyBorder="1" applyAlignment="1">
      <alignment horizontal="center" vertical="center" wrapText="1"/>
    </xf>
    <xf numFmtId="2" fontId="13" fillId="7" borderId="27" xfId="5" applyFill="1" applyBorder="1" applyAlignment="1">
      <alignment horizontal="center" vertical="center" wrapText="1"/>
    </xf>
    <xf numFmtId="2" fontId="13" fillId="0" borderId="27" xfId="7" applyNumberFormat="1" applyBorder="1" applyAlignment="1">
      <alignment horizontal="center" vertical="center" wrapText="1"/>
    </xf>
    <xf numFmtId="2" fontId="13" fillId="7" borderId="60" xfId="5" applyFill="1" applyBorder="1" applyAlignment="1">
      <alignment horizontal="center" vertical="center" wrapText="1"/>
    </xf>
    <xf numFmtId="2" fontId="13" fillId="2" borderId="24" xfId="5" applyFill="1" applyBorder="1"/>
    <xf numFmtId="2" fontId="12" fillId="2" borderId="24" xfId="5" applyFont="1" applyFill="1" applyBorder="1" applyAlignment="1">
      <alignment vertical="center" wrapText="1"/>
    </xf>
    <xf numFmtId="2" fontId="12" fillId="2" borderId="30" xfId="5" applyFont="1" applyFill="1" applyBorder="1" applyAlignment="1">
      <alignment vertical="center" wrapText="1"/>
    </xf>
    <xf numFmtId="2" fontId="12" fillId="2" borderId="23" xfId="5" applyFont="1" applyFill="1" applyBorder="1" applyAlignment="1">
      <alignment vertical="center" wrapText="1"/>
    </xf>
    <xf numFmtId="2" fontId="0" fillId="0" borderId="0" xfId="5" applyFont="1" applyAlignment="1">
      <alignment wrapText="1"/>
    </xf>
    <xf numFmtId="2" fontId="28" fillId="0" borderId="0" xfId="5" applyFont="1" applyAlignment="1">
      <alignment horizontal="right"/>
    </xf>
    <xf numFmtId="168" fontId="13" fillId="0" borderId="0" xfId="5" applyNumberFormat="1" applyAlignment="1">
      <alignment horizontal="center" vertical="center" wrapText="1"/>
    </xf>
    <xf numFmtId="168" fontId="13" fillId="0" borderId="0" xfId="5" applyNumberFormat="1"/>
    <xf numFmtId="2" fontId="13" fillId="3" borderId="0" xfId="5" applyFill="1" applyAlignment="1">
      <alignment horizontal="center" vertical="center" wrapText="1"/>
    </xf>
    <xf numFmtId="2" fontId="31" fillId="0" borderId="0" xfId="4" applyNumberFormat="1" applyFont="1" applyAlignment="1">
      <alignment horizontal="center" vertical="center" wrapText="1"/>
    </xf>
    <xf numFmtId="0" fontId="13" fillId="0" borderId="0" xfId="8" applyAlignment="1">
      <alignment vertical="center" wrapText="1"/>
    </xf>
    <xf numFmtId="0" fontId="13" fillId="7" borderId="0" xfId="8" applyFill="1" applyAlignment="1">
      <alignment vertical="center" wrapText="1"/>
    </xf>
    <xf numFmtId="2" fontId="12" fillId="0" borderId="0" xfId="5" applyFont="1" applyAlignment="1">
      <alignment vertical="center" wrapText="1"/>
    </xf>
    <xf numFmtId="2" fontId="13" fillId="0" borderId="3" xfId="5" applyBorder="1"/>
    <xf numFmtId="0" fontId="13" fillId="0" borderId="3" xfId="8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0" fillId="0" borderId="0" xfId="2" applyNumberFormat="1" applyFont="1" applyBorder="1" applyAlignment="1">
      <alignment vertical="center"/>
    </xf>
    <xf numFmtId="1" fontId="0" fillId="0" borderId="0" xfId="0" applyNumberFormat="1" applyAlignment="1">
      <alignment vertical="center"/>
    </xf>
    <xf numFmtId="2" fontId="0" fillId="0" borderId="27" xfId="0" applyNumberFormat="1" applyBorder="1" applyAlignment="1">
      <alignment horizontal="center" vertical="center"/>
    </xf>
    <xf numFmtId="2" fontId="0" fillId="0" borderId="27" xfId="2" applyNumberFormat="1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2" fontId="0" fillId="15" borderId="5" xfId="5" applyFont="1" applyFill="1" applyBorder="1" applyAlignment="1">
      <alignment horizontal="center" vertical="center" wrapText="1"/>
    </xf>
    <xf numFmtId="0" fontId="30" fillId="0" borderId="5" xfId="6" applyBorder="1" applyAlignment="1">
      <alignment horizontal="center" vertical="center" wrapText="1"/>
    </xf>
    <xf numFmtId="164" fontId="30" fillId="0" borderId="5" xfId="3" applyFont="1" applyFill="1" applyBorder="1" applyAlignment="1">
      <alignment horizontal="center" vertical="center" wrapText="1"/>
    </xf>
    <xf numFmtId="170" fontId="22" fillId="0" borderId="5" xfId="3" applyNumberFormat="1" applyFont="1" applyFill="1" applyBorder="1" applyAlignment="1">
      <alignment horizontal="center" vertical="center" wrapText="1"/>
    </xf>
    <xf numFmtId="2" fontId="0" fillId="16" borderId="5" xfId="5" applyFont="1" applyFill="1" applyBorder="1" applyAlignment="1">
      <alignment horizontal="center" vertical="center" wrapText="1"/>
    </xf>
    <xf numFmtId="2" fontId="0" fillId="18" borderId="5" xfId="5" applyFont="1" applyFill="1" applyBorder="1" applyAlignment="1">
      <alignment horizontal="center" vertical="center" wrapText="1"/>
    </xf>
    <xf numFmtId="170" fontId="30" fillId="0" borderId="5" xfId="3" applyNumberFormat="1" applyFont="1" applyFill="1" applyBorder="1" applyAlignment="1">
      <alignment horizontal="center" vertical="center" wrapText="1"/>
    </xf>
    <xf numFmtId="164" fontId="0" fillId="0" borderId="5" xfId="3" applyFont="1" applyBorder="1" applyAlignment="1">
      <alignment vertical="center"/>
    </xf>
    <xf numFmtId="2" fontId="0" fillId="0" borderId="10" xfId="0" applyNumberFormat="1" applyBorder="1" applyAlignment="1">
      <alignment horizontal="center" vertical="center"/>
    </xf>
    <xf numFmtId="1" fontId="0" fillId="0" borderId="27" xfId="0" applyNumberFormat="1" applyBorder="1" applyAlignment="1">
      <alignment horizontal="center" vertical="center"/>
    </xf>
    <xf numFmtId="170" fontId="12" fillId="0" borderId="5" xfId="3" applyNumberFormat="1" applyFont="1" applyBorder="1" applyAlignment="1">
      <alignment vertical="center"/>
    </xf>
    <xf numFmtId="1" fontId="12" fillId="0" borderId="5" xfId="0" applyNumberFormat="1" applyFont="1" applyBorder="1" applyAlignment="1">
      <alignment vertical="center"/>
    </xf>
    <xf numFmtId="0" fontId="13" fillId="0" borderId="0" xfId="0" applyFont="1" applyAlignment="1">
      <alignment vertical="center" wrapText="1"/>
    </xf>
    <xf numFmtId="170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5" xfId="0" applyBorder="1" applyAlignment="1">
      <alignment vertical="center"/>
    </xf>
    <xf numFmtId="2" fontId="29" fillId="17" borderId="5" xfId="5" applyFont="1" applyFill="1" applyBorder="1" applyAlignment="1">
      <alignment horizontal="center" vertical="center" wrapText="1"/>
    </xf>
    <xf numFmtId="164" fontId="0" fillId="0" borderId="0" xfId="3" applyFont="1" applyBorder="1" applyAlignment="1">
      <alignment vertical="center"/>
    </xf>
    <xf numFmtId="165" fontId="0" fillId="0" borderId="0" xfId="0" applyNumberFormat="1" applyAlignment="1">
      <alignment vertical="center"/>
    </xf>
    <xf numFmtId="0" fontId="37" fillId="11" borderId="5" xfId="0" applyFont="1" applyFill="1" applyBorder="1" applyAlignment="1">
      <alignment horizontal="center" vertical="center" wrapText="1"/>
    </xf>
    <xf numFmtId="2" fontId="34" fillId="0" borderId="5" xfId="5" applyFont="1" applyBorder="1"/>
    <xf numFmtId="2" fontId="34" fillId="0" borderId="5" xfId="5" applyFont="1" applyBorder="1" applyAlignment="1">
      <alignment horizontal="center" vertical="center" wrapText="1"/>
    </xf>
    <xf numFmtId="2" fontId="34" fillId="0" borderId="5" xfId="5" applyFont="1" applyBorder="1" applyAlignment="1">
      <alignment horizontal="center" wrapText="1"/>
    </xf>
    <xf numFmtId="168" fontId="38" fillId="0" borderId="5" xfId="5" applyNumberFormat="1" applyFont="1" applyBorder="1" applyAlignment="1">
      <alignment horizontal="center"/>
    </xf>
    <xf numFmtId="164" fontId="0" fillId="0" borderId="38" xfId="3" applyFont="1" applyBorder="1" applyAlignment="1">
      <alignment vertical="center"/>
    </xf>
    <xf numFmtId="0" fontId="0" fillId="0" borderId="8" xfId="0" applyBorder="1" applyAlignment="1">
      <alignment horizontal="left" vertical="center"/>
    </xf>
    <xf numFmtId="2" fontId="0" fillId="15" borderId="8" xfId="5" applyFont="1" applyFill="1" applyBorder="1" applyAlignment="1">
      <alignment horizontal="center" vertical="center" wrapText="1"/>
    </xf>
    <xf numFmtId="0" fontId="30" fillId="0" borderId="8" xfId="6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164" fontId="30" fillId="0" borderId="8" xfId="3" applyFont="1" applyFill="1" applyBorder="1" applyAlignment="1">
      <alignment horizontal="center" vertical="center" wrapText="1"/>
    </xf>
    <xf numFmtId="170" fontId="22" fillId="0" borderId="8" xfId="3" applyNumberFormat="1" applyFont="1" applyFill="1" applyBorder="1" applyAlignment="1">
      <alignment horizontal="center" vertical="center" wrapText="1"/>
    </xf>
    <xf numFmtId="164" fontId="0" fillId="0" borderId="8" xfId="3" applyFont="1" applyBorder="1" applyAlignment="1">
      <alignment vertical="center"/>
    </xf>
    <xf numFmtId="170" fontId="12" fillId="0" borderId="8" xfId="3" applyNumberFormat="1" applyFont="1" applyBorder="1" applyAlignment="1">
      <alignment vertical="center"/>
    </xf>
    <xf numFmtId="1" fontId="12" fillId="0" borderId="8" xfId="0" applyNumberFormat="1" applyFont="1" applyBorder="1" applyAlignment="1">
      <alignment vertical="center"/>
    </xf>
    <xf numFmtId="0" fontId="0" fillId="0" borderId="21" xfId="0" applyBorder="1" applyAlignment="1">
      <alignment horizontal="right" vertical="center"/>
    </xf>
    <xf numFmtId="0" fontId="0" fillId="0" borderId="21" xfId="0" applyBorder="1" applyAlignment="1">
      <alignment horizontal="left" vertical="center"/>
    </xf>
    <xf numFmtId="2" fontId="0" fillId="15" borderId="21" xfId="5" applyFont="1" applyFill="1" applyBorder="1" applyAlignment="1">
      <alignment horizontal="center" vertical="center" wrapText="1"/>
    </xf>
    <xf numFmtId="0" fontId="30" fillId="0" borderId="21" xfId="6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164" fontId="30" fillId="0" borderId="21" xfId="3" applyFont="1" applyFill="1" applyBorder="1" applyAlignment="1">
      <alignment horizontal="center" vertical="center" wrapText="1"/>
    </xf>
    <xf numFmtId="170" fontId="22" fillId="0" borderId="21" xfId="3" applyNumberFormat="1" applyFont="1" applyFill="1" applyBorder="1" applyAlignment="1">
      <alignment horizontal="center" vertical="center" wrapText="1"/>
    </xf>
    <xf numFmtId="164" fontId="0" fillId="0" borderId="21" xfId="3" applyFont="1" applyBorder="1" applyAlignment="1">
      <alignment vertical="center"/>
    </xf>
    <xf numFmtId="170" fontId="12" fillId="0" borderId="21" xfId="3" applyNumberFormat="1" applyFont="1" applyBorder="1" applyAlignment="1">
      <alignment vertical="center"/>
    </xf>
    <xf numFmtId="1" fontId="12" fillId="0" borderId="21" xfId="0" applyNumberFormat="1" applyFont="1" applyBorder="1" applyAlignment="1">
      <alignment vertical="center"/>
    </xf>
    <xf numFmtId="2" fontId="0" fillId="18" borderId="8" xfId="5" applyFont="1" applyFill="1" applyBorder="1" applyAlignment="1">
      <alignment horizontal="center" vertical="center" wrapText="1"/>
    </xf>
    <xf numFmtId="2" fontId="0" fillId="16" borderId="21" xfId="5" applyFont="1" applyFill="1" applyBorder="1" applyAlignment="1">
      <alignment horizontal="center" vertical="center" wrapText="1"/>
    </xf>
    <xf numFmtId="2" fontId="0" fillId="16" borderId="8" xfId="5" applyFont="1" applyFill="1" applyBorder="1" applyAlignment="1">
      <alignment horizontal="center" vertical="center" wrapText="1"/>
    </xf>
    <xf numFmtId="2" fontId="0" fillId="18" borderId="21" xfId="5" applyFont="1" applyFill="1" applyBorder="1" applyAlignment="1">
      <alignment horizontal="center" vertical="center" wrapText="1"/>
    </xf>
    <xf numFmtId="170" fontId="30" fillId="0" borderId="21" xfId="3" applyNumberFormat="1" applyFont="1" applyFill="1" applyBorder="1" applyAlignment="1">
      <alignment horizontal="center" vertical="center" wrapText="1"/>
    </xf>
    <xf numFmtId="170" fontId="30" fillId="0" borderId="8" xfId="3" applyNumberFormat="1" applyFont="1" applyFill="1" applyBorder="1" applyAlignment="1">
      <alignment horizontal="center" vertical="center" wrapText="1"/>
    </xf>
    <xf numFmtId="164" fontId="0" fillId="2" borderId="38" xfId="3" applyFont="1" applyFill="1" applyBorder="1" applyAlignment="1">
      <alignment vertical="center"/>
    </xf>
    <xf numFmtId="2" fontId="10" fillId="0" borderId="5" xfId="5" applyFont="1" applyBorder="1" applyAlignment="1">
      <alignment horizontal="center" vertical="center" wrapText="1"/>
    </xf>
    <xf numFmtId="2" fontId="35" fillId="0" borderId="5" xfId="5" applyFont="1" applyBorder="1" applyAlignment="1">
      <alignment wrapText="1"/>
    </xf>
    <xf numFmtId="2" fontId="34" fillId="2" borderId="5" xfId="5" applyFont="1" applyFill="1" applyBorder="1"/>
    <xf numFmtId="2" fontId="34" fillId="0" borderId="5" xfId="5" applyFont="1" applyBorder="1" applyAlignment="1">
      <alignment horizontal="center"/>
    </xf>
    <xf numFmtId="2" fontId="10" fillId="0" borderId="5" xfId="5" applyFont="1" applyBorder="1" applyAlignment="1">
      <alignment wrapText="1"/>
    </xf>
    <xf numFmtId="2" fontId="10" fillId="0" borderId="5" xfId="5" applyFont="1" applyBorder="1" applyAlignment="1">
      <alignment horizontal="left" wrapText="1"/>
    </xf>
    <xf numFmtId="0" fontId="24" fillId="0" borderId="5" xfId="0" applyFont="1" applyBorder="1" applyAlignment="1">
      <alignment vertical="center" wrapText="1"/>
    </xf>
    <xf numFmtId="2" fontId="34" fillId="0" borderId="5" xfId="5" applyFont="1" applyBorder="1" applyAlignment="1">
      <alignment horizontal="left" wrapText="1"/>
    </xf>
    <xf numFmtId="2" fontId="10" fillId="0" borderId="0" xfId="5" applyFont="1" applyAlignment="1">
      <alignment horizontal="center" vertical="center" wrapText="1"/>
    </xf>
    <xf numFmtId="2" fontId="0" fillId="2" borderId="27" xfId="0" applyNumberFormat="1" applyFill="1" applyBorder="1" applyAlignment="1">
      <alignment horizontal="center" vertical="center"/>
    </xf>
    <xf numFmtId="170" fontId="12" fillId="2" borderId="5" xfId="3" applyNumberFormat="1" applyFont="1" applyFill="1" applyBorder="1" applyAlignment="1">
      <alignment vertical="center"/>
    </xf>
    <xf numFmtId="170" fontId="12" fillId="2" borderId="8" xfId="3" applyNumberFormat="1" applyFont="1" applyFill="1" applyBorder="1" applyAlignment="1">
      <alignment vertical="center"/>
    </xf>
    <xf numFmtId="170" fontId="12" fillId="2" borderId="21" xfId="3" applyNumberFormat="1" applyFont="1" applyFill="1" applyBorder="1" applyAlignment="1">
      <alignment vertical="center"/>
    </xf>
    <xf numFmtId="2" fontId="0" fillId="2" borderId="0" xfId="0" applyNumberFormat="1" applyFill="1" applyAlignment="1">
      <alignment vertical="center"/>
    </xf>
    <xf numFmtId="2" fontId="0" fillId="19" borderId="27" xfId="0" applyNumberFormat="1" applyFill="1" applyBorder="1" applyAlignment="1">
      <alignment horizontal="center" vertical="center"/>
    </xf>
    <xf numFmtId="170" fontId="12" fillId="19" borderId="5" xfId="3" applyNumberFormat="1" applyFont="1" applyFill="1" applyBorder="1" applyAlignment="1">
      <alignment vertical="center"/>
    </xf>
    <xf numFmtId="170" fontId="12" fillId="19" borderId="8" xfId="3" applyNumberFormat="1" applyFont="1" applyFill="1" applyBorder="1" applyAlignment="1">
      <alignment vertical="center"/>
    </xf>
    <xf numFmtId="170" fontId="12" fillId="19" borderId="21" xfId="3" applyNumberFormat="1" applyFont="1" applyFill="1" applyBorder="1" applyAlignment="1">
      <alignment vertical="center"/>
    </xf>
    <xf numFmtId="164" fontId="0" fillId="19" borderId="38" xfId="3" applyFont="1" applyFill="1" applyBorder="1" applyAlignment="1">
      <alignment vertical="center"/>
    </xf>
    <xf numFmtId="2" fontId="0" fillId="19" borderId="0" xfId="0" applyNumberFormat="1" applyFill="1" applyAlignment="1">
      <alignment vertical="center"/>
    </xf>
    <xf numFmtId="2" fontId="0" fillId="0" borderId="38" xfId="0" applyNumberFormat="1" applyBorder="1"/>
    <xf numFmtId="0" fontId="0" fillId="0" borderId="24" xfId="0" applyBorder="1"/>
    <xf numFmtId="0" fontId="0" fillId="0" borderId="30" xfId="0" applyBorder="1"/>
    <xf numFmtId="0" fontId="0" fillId="0" borderId="23" xfId="0" applyBorder="1"/>
    <xf numFmtId="0" fontId="0" fillId="0" borderId="63" xfId="0" applyBorder="1"/>
    <xf numFmtId="0" fontId="0" fillId="0" borderId="3" xfId="0" applyBorder="1"/>
    <xf numFmtId="0" fontId="0" fillId="0" borderId="32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9" fillId="0" borderId="0" xfId="9"/>
    <xf numFmtId="0" fontId="34" fillId="13" borderId="27" xfId="9" applyFont="1" applyFill="1" applyBorder="1" applyAlignment="1">
      <alignment horizontal="center" vertical="center"/>
    </xf>
    <xf numFmtId="0" fontId="9" fillId="0" borderId="20" xfId="9" applyBorder="1" applyAlignment="1">
      <alignment horizontal="center" vertical="center"/>
    </xf>
    <xf numFmtId="0" fontId="9" fillId="0" borderId="21" xfId="9" applyBorder="1" applyAlignment="1">
      <alignment horizontal="center" vertical="center"/>
    </xf>
    <xf numFmtId="0" fontId="9" fillId="0" borderId="21" xfId="9" applyBorder="1"/>
    <xf numFmtId="0" fontId="9" fillId="0" borderId="21" xfId="9" applyBorder="1" applyAlignment="1">
      <alignment horizontal="center" vertical="center" wrapText="1"/>
    </xf>
    <xf numFmtId="2" fontId="0" fillId="0" borderId="21" xfId="10" applyFont="1" applyBorder="1" applyAlignment="1">
      <alignment horizontal="center" vertical="center" wrapText="1"/>
    </xf>
    <xf numFmtId="2" fontId="9" fillId="0" borderId="21" xfId="9" applyNumberFormat="1" applyBorder="1" applyAlignment="1">
      <alignment horizontal="center" vertical="center"/>
    </xf>
    <xf numFmtId="0" fontId="9" fillId="0" borderId="29" xfId="9" applyBorder="1"/>
    <xf numFmtId="0" fontId="9" fillId="0" borderId="4" xfId="9" applyBorder="1" applyAlignment="1">
      <alignment horizontal="center" vertical="center" wrapText="1"/>
    </xf>
    <xf numFmtId="0" fontId="9" fillId="0" borderId="5" xfId="9" applyBorder="1" applyAlignment="1">
      <alignment horizontal="center" vertical="center"/>
    </xf>
    <xf numFmtId="0" fontId="9" fillId="0" borderId="5" xfId="9" applyBorder="1"/>
    <xf numFmtId="0" fontId="9" fillId="0" borderId="5" xfId="9" applyBorder="1" applyAlignment="1">
      <alignment horizontal="center" vertical="center" wrapText="1"/>
    </xf>
    <xf numFmtId="2" fontId="0" fillId="0" borderId="5" xfId="10" applyFont="1" applyBorder="1" applyAlignment="1">
      <alignment horizontal="center" vertical="center" wrapText="1"/>
    </xf>
    <xf numFmtId="2" fontId="9" fillId="0" borderId="5" xfId="9" applyNumberFormat="1" applyBorder="1" applyAlignment="1">
      <alignment horizontal="center" vertical="center"/>
    </xf>
    <xf numFmtId="0" fontId="9" fillId="0" borderId="6" xfId="9" applyBorder="1"/>
    <xf numFmtId="0" fontId="9" fillId="0" borderId="4" xfId="9" applyBorder="1" applyAlignment="1">
      <alignment horizontal="center" vertical="center"/>
    </xf>
    <xf numFmtId="0" fontId="9" fillId="0" borderId="5" xfId="9" applyBorder="1" applyAlignment="1">
      <alignment horizontal="center"/>
    </xf>
    <xf numFmtId="0" fontId="40" fillId="0" borderId="5" xfId="11" applyBorder="1" applyAlignment="1">
      <alignment horizontal="center" vertical="center" wrapText="1"/>
    </xf>
    <xf numFmtId="0" fontId="9" fillId="0" borderId="7" xfId="9" applyBorder="1" applyAlignment="1">
      <alignment horizontal="center" vertical="center"/>
    </xf>
    <xf numFmtId="0" fontId="9" fillId="0" borderId="8" xfId="9" applyBorder="1" applyAlignment="1">
      <alignment horizontal="center" vertical="center"/>
    </xf>
    <xf numFmtId="0" fontId="9" fillId="0" borderId="8" xfId="9" applyBorder="1"/>
    <xf numFmtId="0" fontId="9" fillId="0" borderId="8" xfId="9" applyBorder="1" applyAlignment="1">
      <alignment horizontal="center"/>
    </xf>
    <xf numFmtId="2" fontId="0" fillId="0" borderId="8" xfId="10" applyFont="1" applyBorder="1" applyAlignment="1">
      <alignment horizontal="center" vertical="center" wrapText="1"/>
    </xf>
    <xf numFmtId="0" fontId="40" fillId="0" borderId="8" xfId="11" applyBorder="1" applyAlignment="1">
      <alignment horizontal="center" vertical="center" wrapText="1"/>
    </xf>
    <xf numFmtId="2" fontId="9" fillId="0" borderId="8" xfId="9" applyNumberFormat="1" applyBorder="1" applyAlignment="1">
      <alignment horizontal="center" vertical="center"/>
    </xf>
    <xf numFmtId="0" fontId="9" fillId="0" borderId="9" xfId="9" applyBorder="1"/>
    <xf numFmtId="0" fontId="9" fillId="0" borderId="20" xfId="9" applyBorder="1" applyAlignment="1">
      <alignment horizontal="center" vertical="center" wrapText="1"/>
    </xf>
    <xf numFmtId="0" fontId="9" fillId="0" borderId="21" xfId="9" applyBorder="1" applyAlignment="1">
      <alignment horizontal="center"/>
    </xf>
    <xf numFmtId="0" fontId="9" fillId="0" borderId="7" xfId="9" applyBorder="1" applyAlignment="1">
      <alignment horizontal="center" vertical="center" wrapText="1"/>
    </xf>
    <xf numFmtId="0" fontId="9" fillId="0" borderId="8" xfId="9" applyBorder="1" applyAlignment="1">
      <alignment horizontal="center" vertical="center" wrapText="1"/>
    </xf>
    <xf numFmtId="2" fontId="9" fillId="0" borderId="5" xfId="9" applyNumberFormat="1" applyBorder="1" applyAlignment="1">
      <alignment horizontal="center"/>
    </xf>
    <xf numFmtId="0" fontId="9" fillId="0" borderId="44" xfId="9" applyBorder="1" applyAlignment="1">
      <alignment vertical="center"/>
    </xf>
    <xf numFmtId="2" fontId="9" fillId="0" borderId="44" xfId="9" applyNumberFormat="1" applyBorder="1" applyAlignment="1">
      <alignment vertical="center"/>
    </xf>
    <xf numFmtId="0" fontId="9" fillId="0" borderId="41" xfId="9" applyBorder="1" applyAlignment="1">
      <alignment vertical="center"/>
    </xf>
    <xf numFmtId="0" fontId="9" fillId="0" borderId="20" xfId="9" applyBorder="1"/>
    <xf numFmtId="0" fontId="40" fillId="0" borderId="21" xfId="11" applyBorder="1" applyAlignment="1">
      <alignment horizontal="center" vertical="center" wrapText="1"/>
    </xf>
    <xf numFmtId="0" fontId="9" fillId="0" borderId="4" xfId="9" applyBorder="1"/>
    <xf numFmtId="0" fontId="9" fillId="0" borderId="7" xfId="9" applyBorder="1"/>
    <xf numFmtId="0" fontId="9" fillId="0" borderId="22" xfId="9" applyBorder="1"/>
    <xf numFmtId="0" fontId="9" fillId="0" borderId="44" xfId="9" applyBorder="1"/>
    <xf numFmtId="2" fontId="9" fillId="0" borderId="44" xfId="9" applyNumberFormat="1" applyBorder="1"/>
    <xf numFmtId="0" fontId="9" fillId="0" borderId="43" xfId="9" applyBorder="1"/>
    <xf numFmtId="0" fontId="9" fillId="0" borderId="57" xfId="9" applyBorder="1"/>
    <xf numFmtId="0" fontId="9" fillId="0" borderId="0" xfId="9" applyAlignment="1">
      <alignment horizontal="center" vertical="center"/>
    </xf>
    <xf numFmtId="0" fontId="8" fillId="0" borderId="21" xfId="9" applyFont="1" applyBorder="1" applyAlignment="1">
      <alignment horizontal="center" vertical="center"/>
    </xf>
    <xf numFmtId="0" fontId="9" fillId="0" borderId="53" xfId="9" applyBorder="1" applyAlignment="1">
      <alignment horizontal="center" vertical="center"/>
    </xf>
    <xf numFmtId="0" fontId="9" fillId="0" borderId="38" xfId="9" applyBorder="1" applyAlignment="1">
      <alignment horizontal="center" vertical="center"/>
    </xf>
    <xf numFmtId="2" fontId="8" fillId="0" borderId="21" xfId="70" applyNumberFormat="1" applyFont="1" applyBorder="1" applyAlignment="1">
      <alignment horizontal="center" vertical="center"/>
    </xf>
    <xf numFmtId="2" fontId="8" fillId="0" borderId="5" xfId="70" applyNumberFormat="1" applyFont="1" applyBorder="1" applyAlignment="1">
      <alignment horizontal="center" vertical="center"/>
    </xf>
    <xf numFmtId="2" fontId="8" fillId="0" borderId="8" xfId="70" applyNumberFormat="1" applyFont="1" applyBorder="1" applyAlignment="1">
      <alignment horizontal="center" vertical="center"/>
    </xf>
    <xf numFmtId="2" fontId="8" fillId="0" borderId="21" xfId="106" applyNumberFormat="1" applyFont="1" applyBorder="1" applyAlignment="1">
      <alignment horizontal="center" vertical="center"/>
    </xf>
    <xf numFmtId="2" fontId="8" fillId="0" borderId="5" xfId="106" applyNumberFormat="1" applyFont="1" applyBorder="1" applyAlignment="1">
      <alignment horizontal="center" vertical="center"/>
    </xf>
    <xf numFmtId="2" fontId="8" fillId="0" borderId="8" xfId="106" applyNumberFormat="1" applyFont="1" applyBorder="1" applyAlignment="1">
      <alignment horizontal="center" vertical="center"/>
    </xf>
    <xf numFmtId="2" fontId="8" fillId="0" borderId="21" xfId="142" applyNumberFormat="1" applyFont="1" applyBorder="1" applyAlignment="1">
      <alignment horizontal="center" vertical="center"/>
    </xf>
    <xf numFmtId="2" fontId="8" fillId="0" borderId="5" xfId="142" applyNumberFormat="1" applyFont="1" applyBorder="1" applyAlignment="1">
      <alignment horizontal="center" vertical="center"/>
    </xf>
    <xf numFmtId="2" fontId="8" fillId="0" borderId="8" xfId="142" applyNumberFormat="1" applyFont="1" applyBorder="1" applyAlignment="1">
      <alignment horizontal="center" vertical="center"/>
    </xf>
    <xf numFmtId="0" fontId="9" fillId="0" borderId="38" xfId="9" applyBorder="1" applyAlignment="1">
      <alignment horizontal="center"/>
    </xf>
    <xf numFmtId="0" fontId="9" fillId="0" borderId="38" xfId="9" applyBorder="1"/>
    <xf numFmtId="2" fontId="9" fillId="0" borderId="38" xfId="9" applyNumberFormat="1" applyBorder="1" applyAlignment="1">
      <alignment horizontal="center" vertical="center"/>
    </xf>
    <xf numFmtId="0" fontId="9" fillId="0" borderId="37" xfId="9" applyBorder="1" applyAlignment="1">
      <alignment horizontal="center" vertical="center"/>
    </xf>
    <xf numFmtId="0" fontId="8" fillId="0" borderId="38" xfId="9" applyFont="1" applyBorder="1" applyAlignment="1">
      <alignment horizontal="center" vertical="center"/>
    </xf>
    <xf numFmtId="0" fontId="8" fillId="0" borderId="5" xfId="9" applyFont="1" applyBorder="1" applyAlignment="1">
      <alignment horizontal="center" vertical="center"/>
    </xf>
    <xf numFmtId="0" fontId="8" fillId="0" borderId="8" xfId="9" applyFont="1" applyBorder="1" applyAlignment="1">
      <alignment horizontal="center" vertical="center"/>
    </xf>
    <xf numFmtId="0" fontId="9" fillId="0" borderId="47" xfId="9" applyBorder="1"/>
    <xf numFmtId="0" fontId="9" fillId="0" borderId="38" xfId="9" applyBorder="1" applyAlignment="1">
      <alignment horizontal="center" vertical="center" wrapText="1"/>
    </xf>
    <xf numFmtId="0" fontId="41" fillId="0" borderId="5" xfId="11" applyFont="1" applyBorder="1" applyAlignment="1">
      <alignment horizontal="center" vertical="center" wrapText="1"/>
    </xf>
    <xf numFmtId="2" fontId="8" fillId="0" borderId="21" xfId="178" applyNumberFormat="1" applyFont="1" applyBorder="1" applyAlignment="1">
      <alignment horizontal="center" vertical="center"/>
    </xf>
    <xf numFmtId="2" fontId="8" fillId="0" borderId="5" xfId="178" applyNumberFormat="1" applyFont="1" applyBorder="1" applyAlignment="1">
      <alignment horizontal="center" vertical="center"/>
    </xf>
    <xf numFmtId="2" fontId="8" fillId="0" borderId="8" xfId="178" applyNumberFormat="1" applyFont="1" applyBorder="1" applyAlignment="1">
      <alignment horizontal="center" vertical="center"/>
    </xf>
    <xf numFmtId="2" fontId="8" fillId="0" borderId="21" xfId="187" applyNumberFormat="1" applyFont="1" applyBorder="1" applyAlignment="1">
      <alignment horizontal="center" vertical="center"/>
    </xf>
    <xf numFmtId="2" fontId="8" fillId="0" borderId="5" xfId="187" applyNumberFormat="1" applyFont="1" applyBorder="1" applyAlignment="1">
      <alignment horizontal="center" vertical="center"/>
    </xf>
    <xf numFmtId="2" fontId="8" fillId="0" borderId="8" xfId="187" applyNumberFormat="1" applyFont="1" applyBorder="1" applyAlignment="1">
      <alignment horizontal="center" vertical="center"/>
    </xf>
    <xf numFmtId="2" fontId="8" fillId="0" borderId="21" xfId="196" applyNumberFormat="1" applyFont="1" applyBorder="1" applyAlignment="1">
      <alignment horizontal="center" vertical="center"/>
    </xf>
    <xf numFmtId="2" fontId="8" fillId="0" borderId="5" xfId="196" applyNumberFormat="1" applyFont="1" applyBorder="1" applyAlignment="1">
      <alignment horizontal="center" vertical="center"/>
    </xf>
    <xf numFmtId="2" fontId="8" fillId="0" borderId="8" xfId="196" applyNumberFormat="1" applyFont="1" applyBorder="1" applyAlignment="1">
      <alignment horizontal="center" vertical="center"/>
    </xf>
    <xf numFmtId="2" fontId="8" fillId="0" borderId="21" xfId="205" applyNumberFormat="1" applyFont="1" applyBorder="1" applyAlignment="1">
      <alignment horizontal="center" vertical="center"/>
    </xf>
    <xf numFmtId="2" fontId="8" fillId="0" borderId="5" xfId="205" applyNumberFormat="1" applyFont="1" applyBorder="1" applyAlignment="1">
      <alignment horizontal="center" vertical="center"/>
    </xf>
    <xf numFmtId="2" fontId="8" fillId="0" borderId="8" xfId="205" applyNumberFormat="1" applyFont="1" applyBorder="1" applyAlignment="1">
      <alignment horizontal="center" vertical="center"/>
    </xf>
    <xf numFmtId="2" fontId="8" fillId="0" borderId="5" xfId="223" applyNumberFormat="1" applyFont="1" applyBorder="1" applyAlignment="1">
      <alignment horizontal="center" vertical="center"/>
    </xf>
    <xf numFmtId="2" fontId="8" fillId="0" borderId="5" xfId="232" applyNumberFormat="1" applyFont="1" applyBorder="1" applyAlignment="1">
      <alignment horizontal="center" vertical="center"/>
    </xf>
    <xf numFmtId="2" fontId="8" fillId="0" borderId="8" xfId="232" applyNumberFormat="1" applyFont="1" applyBorder="1" applyAlignment="1">
      <alignment horizontal="center" vertical="center"/>
    </xf>
    <xf numFmtId="2" fontId="8" fillId="0" borderId="21" xfId="241" applyNumberFormat="1" applyFont="1" applyBorder="1" applyAlignment="1">
      <alignment horizontal="center" vertical="center"/>
    </xf>
    <xf numFmtId="2" fontId="8" fillId="0" borderId="5" xfId="241" applyNumberFormat="1" applyFont="1" applyBorder="1" applyAlignment="1">
      <alignment horizontal="center" vertical="center"/>
    </xf>
    <xf numFmtId="2" fontId="8" fillId="0" borderId="21" xfId="250" applyNumberFormat="1" applyFont="1" applyBorder="1" applyAlignment="1">
      <alignment horizontal="center" vertical="center"/>
    </xf>
    <xf numFmtId="2" fontId="8" fillId="0" borderId="5" xfId="250" applyNumberFormat="1" applyFont="1" applyBorder="1" applyAlignment="1">
      <alignment horizontal="center" vertical="center"/>
    </xf>
    <xf numFmtId="2" fontId="8" fillId="0" borderId="8" xfId="250" applyNumberFormat="1" applyFont="1" applyBorder="1" applyAlignment="1">
      <alignment horizontal="center" vertical="center"/>
    </xf>
    <xf numFmtId="2" fontId="8" fillId="0" borderId="21" xfId="259" applyNumberFormat="1" applyFont="1" applyBorder="1" applyAlignment="1">
      <alignment horizontal="center" vertical="center"/>
    </xf>
    <xf numFmtId="2" fontId="8" fillId="0" borderId="5" xfId="259" applyNumberFormat="1" applyFont="1" applyBorder="1" applyAlignment="1">
      <alignment horizontal="center" vertical="center"/>
    </xf>
    <xf numFmtId="2" fontId="8" fillId="0" borderId="8" xfId="259" applyNumberFormat="1" applyFont="1" applyBorder="1" applyAlignment="1">
      <alignment horizontal="center" vertical="center"/>
    </xf>
    <xf numFmtId="2" fontId="8" fillId="0" borderId="21" xfId="268" applyNumberFormat="1" applyFont="1" applyBorder="1" applyAlignment="1">
      <alignment horizontal="center" vertical="center"/>
    </xf>
    <xf numFmtId="2" fontId="8" fillId="0" borderId="5" xfId="268" applyNumberFormat="1" applyFont="1" applyBorder="1" applyAlignment="1">
      <alignment horizontal="center" vertical="center"/>
    </xf>
    <xf numFmtId="2" fontId="8" fillId="0" borderId="5" xfId="286" applyNumberFormat="1" applyFont="1" applyBorder="1" applyAlignment="1">
      <alignment horizontal="center" vertical="center"/>
    </xf>
    <xf numFmtId="2" fontId="8" fillId="0" borderId="8" xfId="286" applyNumberFormat="1" applyFont="1" applyBorder="1" applyAlignment="1">
      <alignment horizontal="center" vertical="center"/>
    </xf>
    <xf numFmtId="2" fontId="8" fillId="0" borderId="21" xfId="295" applyNumberFormat="1" applyFont="1" applyBorder="1" applyAlignment="1">
      <alignment horizontal="center" vertical="center"/>
    </xf>
    <xf numFmtId="2" fontId="8" fillId="0" borderId="5" xfId="295" applyNumberFormat="1" applyFont="1" applyBorder="1" applyAlignment="1">
      <alignment horizontal="center" vertical="center"/>
    </xf>
    <xf numFmtId="2" fontId="8" fillId="0" borderId="8" xfId="295" applyNumberFormat="1" applyFont="1" applyBorder="1" applyAlignment="1">
      <alignment horizontal="center" vertical="center"/>
    </xf>
    <xf numFmtId="2" fontId="8" fillId="0" borderId="21" xfId="304" applyNumberFormat="1" applyFont="1" applyBorder="1" applyAlignment="1">
      <alignment horizontal="center" vertical="center"/>
    </xf>
    <xf numFmtId="2" fontId="8" fillId="0" borderId="5" xfId="304" applyNumberFormat="1" applyFont="1" applyBorder="1" applyAlignment="1">
      <alignment horizontal="center" vertical="center"/>
    </xf>
    <xf numFmtId="2" fontId="8" fillId="0" borderId="8" xfId="304" applyNumberFormat="1" applyFont="1" applyBorder="1" applyAlignment="1">
      <alignment horizontal="center" vertical="center"/>
    </xf>
    <xf numFmtId="2" fontId="8" fillId="0" borderId="21" xfId="313" applyNumberFormat="1" applyFont="1" applyBorder="1" applyAlignment="1">
      <alignment horizontal="center" vertical="center"/>
    </xf>
    <xf numFmtId="2" fontId="8" fillId="0" borderId="5" xfId="313" applyNumberFormat="1" applyFont="1" applyBorder="1" applyAlignment="1">
      <alignment horizontal="center" vertical="center"/>
    </xf>
    <xf numFmtId="2" fontId="8" fillId="0" borderId="8" xfId="313" applyNumberFormat="1" applyFont="1" applyBorder="1" applyAlignment="1">
      <alignment horizontal="center" vertical="center"/>
    </xf>
    <xf numFmtId="2" fontId="8" fillId="0" borderId="21" xfId="340" applyNumberFormat="1" applyFont="1" applyBorder="1" applyAlignment="1">
      <alignment horizontal="center" vertical="center"/>
    </xf>
    <xf numFmtId="2" fontId="8" fillId="0" borderId="5" xfId="340" applyNumberFormat="1" applyFont="1" applyBorder="1" applyAlignment="1">
      <alignment horizontal="center" vertical="center"/>
    </xf>
    <xf numFmtId="2" fontId="8" fillId="0" borderId="38" xfId="232" applyNumberFormat="1" applyFont="1" applyBorder="1" applyAlignment="1">
      <alignment horizontal="center" vertical="center"/>
    </xf>
    <xf numFmtId="2" fontId="8" fillId="0" borderId="38" xfId="286" applyNumberFormat="1" applyFont="1" applyBorder="1" applyAlignment="1">
      <alignment horizontal="center" vertical="center"/>
    </xf>
    <xf numFmtId="0" fontId="34" fillId="13" borderId="8" xfId="9" applyFont="1" applyFill="1" applyBorder="1" applyAlignment="1">
      <alignment horizontal="center" vertical="center"/>
    </xf>
    <xf numFmtId="0" fontId="9" fillId="0" borderId="27" xfId="9" applyBorder="1" applyAlignment="1">
      <alignment horizontal="center"/>
    </xf>
    <xf numFmtId="0" fontId="34" fillId="13" borderId="1" xfId="9" applyFont="1" applyFill="1" applyBorder="1" applyAlignment="1">
      <alignment vertical="top"/>
    </xf>
    <xf numFmtId="2" fontId="8" fillId="0" borderId="68" xfId="205" applyNumberFormat="1" applyFont="1" applyBorder="1" applyAlignment="1">
      <alignment horizontal="center" vertical="center"/>
    </xf>
    <xf numFmtId="2" fontId="8" fillId="0" borderId="17" xfId="205" applyNumberFormat="1" applyFont="1" applyBorder="1" applyAlignment="1">
      <alignment horizontal="center" vertical="center"/>
    </xf>
    <xf numFmtId="0" fontId="34" fillId="0" borderId="0" xfId="9" applyFont="1" applyAlignment="1">
      <alignment vertical="top"/>
    </xf>
    <xf numFmtId="2" fontId="8" fillId="0" borderId="52" xfId="340" applyNumberFormat="1" applyFont="1" applyBorder="1" applyAlignment="1">
      <alignment horizontal="center" vertical="center"/>
    </xf>
    <xf numFmtId="2" fontId="8" fillId="0" borderId="48" xfId="340" applyNumberFormat="1" applyFont="1" applyBorder="1" applyAlignment="1">
      <alignment horizontal="center" vertical="center"/>
    </xf>
    <xf numFmtId="2" fontId="8" fillId="0" borderId="39" xfId="268" applyNumberFormat="1" applyFont="1" applyBorder="1" applyAlignment="1">
      <alignment horizontal="center" vertical="center"/>
    </xf>
    <xf numFmtId="0" fontId="9" fillId="0" borderId="27" xfId="9" applyBorder="1" applyAlignment="1">
      <alignment horizontal="center" vertical="center"/>
    </xf>
    <xf numFmtId="2" fontId="9" fillId="0" borderId="38" xfId="9" applyNumberFormat="1" applyBorder="1" applyAlignment="1">
      <alignment horizontal="center"/>
    </xf>
    <xf numFmtId="0" fontId="9" fillId="0" borderId="17" xfId="9" applyBorder="1" applyAlignment="1">
      <alignment horizontal="center"/>
    </xf>
    <xf numFmtId="0" fontId="9" fillId="0" borderId="69" xfId="9" applyBorder="1" applyAlignment="1">
      <alignment horizontal="center" vertical="center"/>
    </xf>
    <xf numFmtId="2" fontId="8" fillId="0" borderId="38" xfId="223" applyNumberFormat="1" applyFont="1" applyBorder="1" applyAlignment="1">
      <alignment horizontal="center" vertical="center"/>
    </xf>
    <xf numFmtId="2" fontId="9" fillId="0" borderId="21" xfId="9" applyNumberFormat="1" applyBorder="1" applyAlignment="1">
      <alignment horizontal="center"/>
    </xf>
    <xf numFmtId="0" fontId="7" fillId="0" borderId="5" xfId="9" applyFont="1" applyBorder="1" applyAlignment="1">
      <alignment horizontal="center" vertical="center"/>
    </xf>
    <xf numFmtId="0" fontId="7" fillId="0" borderId="8" xfId="9" applyFont="1" applyBorder="1" applyAlignment="1">
      <alignment horizontal="center" vertical="center"/>
    </xf>
    <xf numFmtId="2" fontId="0" fillId="0" borderId="38" xfId="10" applyFont="1" applyBorder="1" applyAlignment="1">
      <alignment horizontal="center" vertical="center" wrapText="1"/>
    </xf>
    <xf numFmtId="0" fontId="7" fillId="0" borderId="5" xfId="2205" applyBorder="1" applyAlignment="1">
      <alignment horizontal="center" vertical="center"/>
    </xf>
    <xf numFmtId="2" fontId="9" fillId="0" borderId="8" xfId="9" applyNumberFormat="1" applyBorder="1" applyAlignment="1">
      <alignment horizontal="center"/>
    </xf>
    <xf numFmtId="0" fontId="7" fillId="0" borderId="38" xfId="9" applyFont="1" applyBorder="1" applyAlignment="1">
      <alignment horizontal="center" vertical="center"/>
    </xf>
    <xf numFmtId="0" fontId="9" fillId="0" borderId="60" xfId="9" applyBorder="1"/>
    <xf numFmtId="0" fontId="7" fillId="0" borderId="5" xfId="2397" applyBorder="1" applyAlignment="1">
      <alignment horizontal="center" vertical="center"/>
    </xf>
    <xf numFmtId="0" fontId="7" fillId="0" borderId="8" xfId="2397" applyBorder="1" applyAlignment="1">
      <alignment horizontal="center" vertical="center"/>
    </xf>
    <xf numFmtId="0" fontId="7" fillId="0" borderId="38" xfId="2397" applyBorder="1" applyAlignment="1">
      <alignment horizontal="center" vertical="center"/>
    </xf>
    <xf numFmtId="0" fontId="40" fillId="0" borderId="38" xfId="11" applyBorder="1" applyAlignment="1">
      <alignment horizontal="center" vertical="center" wrapText="1"/>
    </xf>
    <xf numFmtId="2" fontId="40" fillId="0" borderId="5" xfId="11" applyNumberFormat="1" applyBorder="1" applyAlignment="1">
      <alignment horizontal="center" vertical="center" wrapText="1"/>
    </xf>
    <xf numFmtId="2" fontId="40" fillId="0" borderId="8" xfId="11" applyNumberFormat="1" applyBorder="1" applyAlignment="1">
      <alignment horizontal="center" vertical="center" wrapText="1"/>
    </xf>
    <xf numFmtId="0" fontId="6" fillId="0" borderId="38" xfId="9" applyFont="1" applyBorder="1" applyAlignment="1">
      <alignment horizontal="center" vertical="center"/>
    </xf>
    <xf numFmtId="2" fontId="8" fillId="0" borderId="38" xfId="178" applyNumberFormat="1" applyFont="1" applyBorder="1" applyAlignment="1">
      <alignment horizontal="center" vertical="center"/>
    </xf>
    <xf numFmtId="2" fontId="7" fillId="0" borderId="38" xfId="9" applyNumberFormat="1" applyFont="1" applyBorder="1" applyAlignment="1">
      <alignment horizontal="center" vertical="center"/>
    </xf>
    <xf numFmtId="2" fontId="7" fillId="0" borderId="8" xfId="9" applyNumberFormat="1" applyFont="1" applyBorder="1" applyAlignment="1">
      <alignment horizontal="center" vertical="center"/>
    </xf>
    <xf numFmtId="0" fontId="6" fillId="0" borderId="5" xfId="9" applyFont="1" applyBorder="1" applyAlignment="1">
      <alignment horizontal="center" vertical="center"/>
    </xf>
    <xf numFmtId="0" fontId="6" fillId="0" borderId="8" xfId="9" applyFont="1" applyBorder="1" applyAlignment="1">
      <alignment horizontal="center" vertical="center"/>
    </xf>
    <xf numFmtId="2" fontId="0" fillId="0" borderId="5" xfId="5" applyFont="1" applyBorder="1" applyAlignment="1">
      <alignment horizontal="center" vertical="center" wrapText="1"/>
    </xf>
    <xf numFmtId="2" fontId="0" fillId="0" borderId="38" xfId="5" applyFont="1" applyBorder="1" applyAlignment="1">
      <alignment horizontal="center" vertical="center" wrapText="1"/>
    </xf>
    <xf numFmtId="2" fontId="29" fillId="0" borderId="8" xfId="5" applyFont="1" applyBorder="1" applyAlignment="1">
      <alignment horizontal="center" vertical="center" wrapText="1"/>
    </xf>
    <xf numFmtId="169" fontId="9" fillId="0" borderId="5" xfId="9" applyNumberFormat="1" applyBorder="1" applyAlignment="1">
      <alignment horizontal="center"/>
    </xf>
    <xf numFmtId="0" fontId="43" fillId="0" borderId="5" xfId="9" applyFont="1" applyBorder="1" applyAlignment="1">
      <alignment horizontal="center"/>
    </xf>
    <xf numFmtId="1" fontId="43" fillId="0" borderId="5" xfId="9" applyNumberFormat="1" applyFont="1" applyBorder="1" applyAlignment="1">
      <alignment horizontal="center"/>
    </xf>
    <xf numFmtId="2" fontId="43" fillId="0" borderId="5" xfId="9" applyNumberFormat="1" applyFont="1" applyBorder="1" applyAlignment="1">
      <alignment horizontal="center"/>
    </xf>
    <xf numFmtId="0" fontId="9" fillId="0" borderId="70" xfId="9" applyBorder="1" applyAlignment="1">
      <alignment horizontal="center" vertical="center"/>
    </xf>
    <xf numFmtId="0" fontId="8" fillId="0" borderId="27" xfId="9" applyFont="1" applyBorder="1" applyAlignment="1">
      <alignment horizontal="center" vertical="center"/>
    </xf>
    <xf numFmtId="0" fontId="9" fillId="0" borderId="27" xfId="9" applyBorder="1" applyAlignment="1">
      <alignment horizontal="center" vertical="center" wrapText="1"/>
    </xf>
    <xf numFmtId="2" fontId="8" fillId="0" borderId="27" xfId="178" applyNumberFormat="1" applyFont="1" applyBorder="1" applyAlignment="1">
      <alignment horizontal="center" vertical="center"/>
    </xf>
    <xf numFmtId="0" fontId="7" fillId="0" borderId="27" xfId="9" applyFont="1" applyBorder="1" applyAlignment="1">
      <alignment horizontal="center" vertical="center"/>
    </xf>
    <xf numFmtId="2" fontId="8" fillId="0" borderId="27" xfId="223" applyNumberFormat="1" applyFont="1" applyBorder="1" applyAlignment="1">
      <alignment horizontal="center" vertical="center"/>
    </xf>
    <xf numFmtId="2" fontId="8" fillId="0" borderId="27" xfId="241" applyNumberFormat="1" applyFont="1" applyBorder="1" applyAlignment="1">
      <alignment horizontal="center" vertical="center"/>
    </xf>
    <xf numFmtId="2" fontId="9" fillId="0" borderId="27" xfId="9" applyNumberFormat="1" applyBorder="1" applyAlignment="1">
      <alignment horizontal="center"/>
    </xf>
    <xf numFmtId="2" fontId="8" fillId="0" borderId="27" xfId="295" applyNumberFormat="1" applyFont="1" applyBorder="1" applyAlignment="1">
      <alignment horizontal="center" vertical="center"/>
    </xf>
    <xf numFmtId="2" fontId="6" fillId="0" borderId="38" xfId="153" applyFont="1" applyBorder="1" applyAlignment="1">
      <alignment horizontal="center" vertical="center" wrapText="1"/>
    </xf>
    <xf numFmtId="2" fontId="8" fillId="0" borderId="5" xfId="153" applyBorder="1" applyAlignment="1">
      <alignment horizontal="center" vertical="center" wrapText="1"/>
    </xf>
    <xf numFmtId="2" fontId="8" fillId="0" borderId="8" xfId="153" applyBorder="1" applyAlignment="1">
      <alignment horizontal="center" vertical="center" wrapText="1"/>
    </xf>
    <xf numFmtId="2" fontId="6" fillId="0" borderId="21" xfId="171" applyFont="1" applyBorder="1" applyAlignment="1">
      <alignment horizontal="center" vertical="center" wrapText="1"/>
    </xf>
    <xf numFmtId="2" fontId="8" fillId="0" borderId="5" xfId="171" applyBorder="1" applyAlignment="1">
      <alignment horizontal="center" vertical="center" wrapText="1"/>
    </xf>
    <xf numFmtId="2" fontId="8" fillId="0" borderId="8" xfId="171" applyBorder="1" applyAlignment="1">
      <alignment horizontal="center" vertical="center" wrapText="1"/>
    </xf>
    <xf numFmtId="2" fontId="8" fillId="0" borderId="21" xfId="171" applyBorder="1" applyAlignment="1">
      <alignment horizontal="center" vertical="center" wrapText="1"/>
    </xf>
    <xf numFmtId="2" fontId="8" fillId="0" borderId="38" xfId="171" applyBorder="1" applyAlignment="1">
      <alignment horizontal="center" vertical="center" wrapText="1"/>
    </xf>
    <xf numFmtId="2" fontId="8" fillId="0" borderId="17" xfId="171" applyBorder="1" applyAlignment="1">
      <alignment horizontal="center" vertical="center" wrapText="1"/>
    </xf>
    <xf numFmtId="2" fontId="6" fillId="0" borderId="21" xfId="162" applyFont="1" applyBorder="1" applyAlignment="1">
      <alignment horizontal="center" vertical="center" wrapText="1"/>
    </xf>
    <xf numFmtId="2" fontId="8" fillId="0" borderId="5" xfId="162" applyBorder="1" applyAlignment="1">
      <alignment horizontal="center" vertical="center" wrapText="1"/>
    </xf>
    <xf numFmtId="2" fontId="8" fillId="0" borderId="8" xfId="162" applyBorder="1" applyAlignment="1">
      <alignment horizontal="center" vertical="center" wrapText="1"/>
    </xf>
    <xf numFmtId="2" fontId="0" fillId="0" borderId="0" xfId="10" applyFont="1" applyAlignment="1">
      <alignment horizontal="center" vertical="center" wrapText="1"/>
    </xf>
    <xf numFmtId="0" fontId="9" fillId="0" borderId="0" xfId="9" applyAlignment="1">
      <alignment horizontal="center"/>
    </xf>
    <xf numFmtId="0" fontId="9" fillId="0" borderId="0" xfId="9" applyAlignment="1">
      <alignment horizontal="center" vertical="center" wrapText="1"/>
    </xf>
    <xf numFmtId="2" fontId="8" fillId="0" borderId="27" xfId="162" applyBorder="1" applyAlignment="1">
      <alignment horizontal="center" vertical="center" wrapText="1"/>
    </xf>
    <xf numFmtId="2" fontId="7" fillId="0" borderId="27" xfId="9" applyNumberFormat="1" applyFont="1" applyBorder="1" applyAlignment="1">
      <alignment horizontal="center" vertical="center"/>
    </xf>
    <xf numFmtId="0" fontId="9" fillId="0" borderId="37" xfId="9" applyBorder="1" applyAlignment="1">
      <alignment horizontal="center" vertical="center" wrapText="1"/>
    </xf>
    <xf numFmtId="0" fontId="9" fillId="0" borderId="59" xfId="9" applyBorder="1" applyAlignment="1">
      <alignment horizontal="center" vertical="center"/>
    </xf>
    <xf numFmtId="2" fontId="29" fillId="0" borderId="27" xfId="5" applyFont="1" applyBorder="1" applyAlignment="1">
      <alignment horizontal="center" vertical="center" wrapText="1"/>
    </xf>
    <xf numFmtId="0" fontId="7" fillId="0" borderId="27" xfId="2397" applyBorder="1" applyAlignment="1">
      <alignment horizontal="center" vertical="center"/>
    </xf>
    <xf numFmtId="2" fontId="40" fillId="0" borderId="27" xfId="11" applyNumberFormat="1" applyBorder="1" applyAlignment="1">
      <alignment horizontal="center" vertical="center" wrapText="1"/>
    </xf>
    <xf numFmtId="2" fontId="9" fillId="0" borderId="27" xfId="9" applyNumberFormat="1" applyBorder="1" applyAlignment="1">
      <alignment horizontal="center" vertical="center"/>
    </xf>
    <xf numFmtId="2" fontId="8" fillId="0" borderId="27" xfId="142" applyNumberFormat="1" applyFont="1" applyBorder="1" applyAlignment="1">
      <alignment horizontal="center" vertical="center"/>
    </xf>
    <xf numFmtId="169" fontId="9" fillId="0" borderId="0" xfId="9" applyNumberFormat="1"/>
    <xf numFmtId="0" fontId="6" fillId="0" borderId="5" xfId="9" applyFont="1" applyBorder="1" applyAlignment="1">
      <alignment horizontal="center"/>
    </xf>
    <xf numFmtId="2" fontId="6" fillId="0" borderId="5" xfId="5" applyFont="1" applyBorder="1" applyAlignment="1">
      <alignment horizontal="center" vertical="center" wrapText="1"/>
    </xf>
    <xf numFmtId="2" fontId="6" fillId="0" borderId="5" xfId="9" applyNumberFormat="1" applyFont="1" applyBorder="1" applyAlignment="1">
      <alignment horizontal="center" vertical="center"/>
    </xf>
    <xf numFmtId="169" fontId="9" fillId="0" borderId="21" xfId="9" applyNumberFormat="1" applyBorder="1" applyAlignment="1">
      <alignment horizontal="center"/>
    </xf>
    <xf numFmtId="169" fontId="9" fillId="0" borderId="8" xfId="9" applyNumberFormat="1" applyBorder="1" applyAlignment="1">
      <alignment horizontal="center"/>
    </xf>
    <xf numFmtId="169" fontId="9" fillId="0" borderId="38" xfId="9" applyNumberFormat="1" applyBorder="1" applyAlignment="1">
      <alignment horizontal="center"/>
    </xf>
    <xf numFmtId="169" fontId="9" fillId="0" borderId="27" xfId="9" applyNumberFormat="1" applyBorder="1" applyAlignment="1">
      <alignment horizontal="center"/>
    </xf>
    <xf numFmtId="169" fontId="9" fillId="0" borderId="17" xfId="9" applyNumberFormat="1" applyBorder="1" applyAlignment="1">
      <alignment horizontal="center"/>
    </xf>
    <xf numFmtId="0" fontId="6" fillId="0" borderId="38" xfId="9" applyFont="1" applyBorder="1" applyAlignment="1">
      <alignment horizontal="center"/>
    </xf>
    <xf numFmtId="2" fontId="6" fillId="0" borderId="38" xfId="5" applyFont="1" applyBorder="1" applyAlignment="1">
      <alignment horizontal="center" vertical="center" wrapText="1"/>
    </xf>
    <xf numFmtId="2" fontId="6" fillId="0" borderId="38" xfId="9" applyNumberFormat="1" applyFont="1" applyBorder="1" applyAlignment="1">
      <alignment horizontal="center" vertical="center"/>
    </xf>
    <xf numFmtId="2" fontId="8" fillId="0" borderId="38" xfId="142" applyNumberFormat="1" applyFont="1" applyBorder="1" applyAlignment="1">
      <alignment horizontal="center" vertical="center"/>
    </xf>
    <xf numFmtId="0" fontId="43" fillId="0" borderId="53" xfId="9" applyFont="1" applyBorder="1" applyAlignment="1">
      <alignment horizontal="center"/>
    </xf>
    <xf numFmtId="2" fontId="43" fillId="0" borderId="53" xfId="9" applyNumberFormat="1" applyFont="1" applyBorder="1" applyAlignment="1">
      <alignment horizontal="center"/>
    </xf>
    <xf numFmtId="0" fontId="6" fillId="0" borderId="8" xfId="9" applyFont="1" applyBorder="1" applyAlignment="1">
      <alignment horizontal="center"/>
    </xf>
    <xf numFmtId="2" fontId="41" fillId="0" borderId="8" xfId="5" applyFont="1" applyBorder="1" applyAlignment="1">
      <alignment horizontal="center" vertical="center" wrapText="1"/>
    </xf>
    <xf numFmtId="2" fontId="6" fillId="0" borderId="8" xfId="9" applyNumberFormat="1" applyFont="1" applyBorder="1" applyAlignment="1">
      <alignment horizontal="center" vertical="center"/>
    </xf>
    <xf numFmtId="0" fontId="34" fillId="13" borderId="9" xfId="9" applyFont="1" applyFill="1" applyBorder="1" applyAlignment="1">
      <alignment horizontal="center" vertical="center"/>
    </xf>
    <xf numFmtId="0" fontId="43" fillId="0" borderId="54" xfId="9" applyFont="1" applyBorder="1" applyAlignment="1">
      <alignment horizontal="center"/>
    </xf>
    <xf numFmtId="169" fontId="43" fillId="0" borderId="54" xfId="9" applyNumberFormat="1" applyFont="1" applyBorder="1" applyAlignment="1">
      <alignment horizontal="center"/>
    </xf>
    <xf numFmtId="2" fontId="9" fillId="0" borderId="0" xfId="9" applyNumberFormat="1"/>
    <xf numFmtId="0" fontId="5" fillId="0" borderId="0" xfId="9" applyFont="1" applyAlignment="1">
      <alignment horizontal="center" vertical="center"/>
    </xf>
    <xf numFmtId="9" fontId="9" fillId="0" borderId="0" xfId="1" applyFont="1"/>
    <xf numFmtId="2" fontId="4" fillId="0" borderId="38" xfId="153" applyFont="1" applyBorder="1" applyAlignment="1">
      <alignment horizontal="center" vertical="center" wrapText="1"/>
    </xf>
    <xf numFmtId="2" fontId="4" fillId="0" borderId="8" xfId="153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164" fontId="0" fillId="0" borderId="50" xfId="3" applyFont="1" applyBorder="1" applyAlignment="1">
      <alignment vertical="center"/>
    </xf>
    <xf numFmtId="9" fontId="0" fillId="0" borderId="0" xfId="1" applyFont="1" applyAlignment="1">
      <alignment vertical="center"/>
    </xf>
    <xf numFmtId="0" fontId="3" fillId="0" borderId="0" xfId="2555"/>
    <xf numFmtId="0" fontId="34" fillId="13" borderId="9" xfId="2555" applyFont="1" applyFill="1" applyBorder="1" applyAlignment="1">
      <alignment horizontal="center" vertical="center"/>
    </xf>
    <xf numFmtId="0" fontId="3" fillId="0" borderId="20" xfId="2555" applyBorder="1" applyAlignment="1">
      <alignment horizontal="center" vertical="center"/>
    </xf>
    <xf numFmtId="0" fontId="3" fillId="0" borderId="38" xfId="2555" applyBorder="1" applyAlignment="1">
      <alignment horizontal="center" vertical="center"/>
    </xf>
    <xf numFmtId="2" fontId="3" fillId="0" borderId="38" xfId="2556" applyBorder="1" applyAlignment="1">
      <alignment horizontal="center" vertical="center" wrapText="1"/>
    </xf>
    <xf numFmtId="0" fontId="3" fillId="0" borderId="38" xfId="2555" applyBorder="1" applyAlignment="1">
      <alignment horizontal="center" vertical="center" wrapText="1"/>
    </xf>
    <xf numFmtId="2" fontId="3" fillId="0" borderId="38" xfId="2555" applyNumberFormat="1" applyBorder="1" applyAlignment="1">
      <alignment horizontal="center" vertical="center"/>
    </xf>
    <xf numFmtId="2" fontId="3" fillId="0" borderId="38" xfId="2557" applyNumberFormat="1" applyFont="1" applyBorder="1" applyAlignment="1">
      <alignment horizontal="center" vertical="center"/>
    </xf>
    <xf numFmtId="2" fontId="3" fillId="0" borderId="38" xfId="2555" applyNumberFormat="1" applyBorder="1" applyAlignment="1">
      <alignment horizontal="center"/>
    </xf>
    <xf numFmtId="2" fontId="3" fillId="0" borderId="38" xfId="2558" applyNumberFormat="1" applyFont="1" applyBorder="1" applyAlignment="1">
      <alignment horizontal="center" vertical="center"/>
    </xf>
    <xf numFmtId="169" fontId="3" fillId="0" borderId="38" xfId="2555" applyNumberFormat="1" applyBorder="1" applyAlignment="1">
      <alignment horizontal="center"/>
    </xf>
    <xf numFmtId="0" fontId="3" fillId="0" borderId="47" xfId="2555" applyBorder="1"/>
    <xf numFmtId="0" fontId="3" fillId="0" borderId="4" xfId="2555" applyBorder="1" applyAlignment="1">
      <alignment horizontal="center" vertical="center"/>
    </xf>
    <xf numFmtId="0" fontId="3" fillId="0" borderId="5" xfId="2555" applyBorder="1" applyAlignment="1">
      <alignment horizontal="center" vertical="center"/>
    </xf>
    <xf numFmtId="0" fontId="3" fillId="0" borderId="5" xfId="2555" applyBorder="1" applyAlignment="1">
      <alignment horizontal="center" vertical="center" wrapText="1"/>
    </xf>
    <xf numFmtId="2" fontId="3" fillId="0" borderId="5" xfId="2557" applyNumberFormat="1" applyFont="1" applyBorder="1" applyAlignment="1">
      <alignment horizontal="center" vertical="center"/>
    </xf>
    <xf numFmtId="2" fontId="3" fillId="0" borderId="5" xfId="2555" applyNumberFormat="1" applyBorder="1" applyAlignment="1">
      <alignment horizontal="center"/>
    </xf>
    <xf numFmtId="2" fontId="3" fillId="0" borderId="5" xfId="2558" applyNumberFormat="1" applyFont="1" applyBorder="1" applyAlignment="1">
      <alignment horizontal="center" vertical="center"/>
    </xf>
    <xf numFmtId="169" fontId="3" fillId="0" borderId="5" xfId="2555" applyNumberFormat="1" applyBorder="1" applyAlignment="1">
      <alignment horizontal="center"/>
    </xf>
    <xf numFmtId="0" fontId="3" fillId="0" borderId="6" xfId="2555" applyBorder="1"/>
    <xf numFmtId="0" fontId="3" fillId="0" borderId="7" xfId="2555" applyBorder="1" applyAlignment="1">
      <alignment horizontal="center" vertical="center"/>
    </xf>
    <xf numFmtId="0" fontId="3" fillId="0" borderId="8" xfId="2555" applyBorder="1" applyAlignment="1">
      <alignment horizontal="center" vertical="center"/>
    </xf>
    <xf numFmtId="2" fontId="3" fillId="0" borderId="8" xfId="2556" applyBorder="1" applyAlignment="1">
      <alignment horizontal="center" vertical="center" wrapText="1"/>
    </xf>
    <xf numFmtId="0" fontId="3" fillId="0" borderId="8" xfId="2555" applyBorder="1" applyAlignment="1">
      <alignment horizontal="center" vertical="center" wrapText="1"/>
    </xf>
    <xf numFmtId="2" fontId="3" fillId="0" borderId="8" xfId="2555" applyNumberFormat="1" applyBorder="1" applyAlignment="1">
      <alignment horizontal="center" vertical="center"/>
    </xf>
    <xf numFmtId="2" fontId="3" fillId="0" borderId="8" xfId="2557" applyNumberFormat="1" applyFont="1" applyBorder="1" applyAlignment="1">
      <alignment horizontal="center" vertical="center"/>
    </xf>
    <xf numFmtId="2" fontId="3" fillId="0" borderId="8" xfId="2555" applyNumberFormat="1" applyBorder="1" applyAlignment="1">
      <alignment horizontal="center"/>
    </xf>
    <xf numFmtId="2" fontId="3" fillId="0" borderId="8" xfId="2558" applyNumberFormat="1" applyFont="1" applyBorder="1" applyAlignment="1">
      <alignment horizontal="center" vertical="center"/>
    </xf>
    <xf numFmtId="169" fontId="3" fillId="0" borderId="8" xfId="2555" applyNumberFormat="1" applyBorder="1" applyAlignment="1">
      <alignment horizontal="center"/>
    </xf>
    <xf numFmtId="0" fontId="3" fillId="0" borderId="9" xfId="2555" applyBorder="1"/>
    <xf numFmtId="0" fontId="3" fillId="0" borderId="21" xfId="2555" applyBorder="1" applyAlignment="1">
      <alignment horizontal="center" vertical="center"/>
    </xf>
    <xf numFmtId="2" fontId="3" fillId="0" borderId="21" xfId="2559" applyBorder="1" applyAlignment="1">
      <alignment horizontal="center" vertical="center" wrapText="1"/>
    </xf>
    <xf numFmtId="0" fontId="3" fillId="0" borderId="38" xfId="2555" applyBorder="1" applyAlignment="1">
      <alignment horizontal="center"/>
    </xf>
    <xf numFmtId="2" fontId="3" fillId="0" borderId="21" xfId="2560" applyNumberFormat="1" applyFont="1" applyBorder="1" applyAlignment="1">
      <alignment horizontal="center" vertical="center"/>
    </xf>
    <xf numFmtId="2" fontId="3" fillId="0" borderId="21" xfId="2561" applyNumberFormat="1" applyFont="1" applyBorder="1" applyAlignment="1">
      <alignment horizontal="center" vertical="center"/>
    </xf>
    <xf numFmtId="2" fontId="3" fillId="0" borderId="21" xfId="2562" applyNumberFormat="1" applyFont="1" applyBorder="1" applyAlignment="1">
      <alignment horizontal="center" vertical="center"/>
    </xf>
    <xf numFmtId="169" fontId="3" fillId="0" borderId="21" xfId="2555" applyNumberFormat="1" applyBorder="1" applyAlignment="1">
      <alignment horizontal="center"/>
    </xf>
    <xf numFmtId="2" fontId="3" fillId="0" borderId="5" xfId="2559" applyBorder="1" applyAlignment="1">
      <alignment horizontal="center" vertical="center" wrapText="1"/>
    </xf>
    <xf numFmtId="0" fontId="3" fillId="0" borderId="5" xfId="2555" applyBorder="1" applyAlignment="1">
      <alignment horizontal="center"/>
    </xf>
    <xf numFmtId="2" fontId="3" fillId="0" borderId="5" xfId="2560" applyNumberFormat="1" applyFont="1" applyBorder="1" applyAlignment="1">
      <alignment horizontal="center" vertical="center"/>
    </xf>
    <xf numFmtId="2" fontId="3" fillId="0" borderId="5" xfId="2561" applyNumberFormat="1" applyFont="1" applyBorder="1" applyAlignment="1">
      <alignment horizontal="center" vertical="center"/>
    </xf>
    <xf numFmtId="2" fontId="3" fillId="0" borderId="5" xfId="2562" applyNumberFormat="1" applyFont="1" applyBorder="1" applyAlignment="1">
      <alignment horizontal="center" vertical="center"/>
    </xf>
    <xf numFmtId="0" fontId="3" fillId="0" borderId="37" xfId="2555" applyBorder="1" applyAlignment="1">
      <alignment horizontal="center" vertical="center"/>
    </xf>
    <xf numFmtId="0" fontId="3" fillId="0" borderId="69" xfId="2555" applyBorder="1" applyAlignment="1">
      <alignment horizontal="center" vertical="center"/>
    </xf>
    <xf numFmtId="2" fontId="3" fillId="0" borderId="8" xfId="2559" applyBorder="1" applyAlignment="1">
      <alignment horizontal="center" vertical="center" wrapText="1"/>
    </xf>
    <xf numFmtId="0" fontId="3" fillId="0" borderId="8" xfId="2555" applyBorder="1" applyAlignment="1">
      <alignment horizontal="center"/>
    </xf>
    <xf numFmtId="2" fontId="3" fillId="0" borderId="8" xfId="2560" applyNumberFormat="1" applyFont="1" applyBorder="1" applyAlignment="1">
      <alignment horizontal="center" vertical="center"/>
    </xf>
    <xf numFmtId="2" fontId="3" fillId="0" borderId="8" xfId="2561" applyNumberFormat="1" applyFont="1" applyBorder="1" applyAlignment="1">
      <alignment horizontal="center" vertical="center"/>
    </xf>
    <xf numFmtId="2" fontId="3" fillId="0" borderId="8" xfId="2562" applyNumberFormat="1" applyFont="1" applyBorder="1" applyAlignment="1">
      <alignment horizontal="center" vertical="center"/>
    </xf>
    <xf numFmtId="2" fontId="3" fillId="0" borderId="21" xfId="2563" applyNumberFormat="1" applyFont="1" applyBorder="1" applyAlignment="1">
      <alignment horizontal="center" vertical="center"/>
    </xf>
    <xf numFmtId="2" fontId="3" fillId="0" borderId="21" xfId="2564" applyNumberFormat="1" applyFont="1" applyBorder="1" applyAlignment="1">
      <alignment horizontal="center" vertical="center"/>
    </xf>
    <xf numFmtId="2" fontId="3" fillId="0" borderId="21" xfId="2565" applyNumberFormat="1" applyFont="1" applyBorder="1" applyAlignment="1">
      <alignment horizontal="center" vertical="center"/>
    </xf>
    <xf numFmtId="2" fontId="3" fillId="0" borderId="5" xfId="2563" applyNumberFormat="1" applyFont="1" applyBorder="1" applyAlignment="1">
      <alignment horizontal="center" vertical="center"/>
    </xf>
    <xf numFmtId="2" fontId="3" fillId="0" borderId="5" xfId="2564" applyNumberFormat="1" applyFont="1" applyBorder="1" applyAlignment="1">
      <alignment horizontal="center" vertical="center"/>
    </xf>
    <xf numFmtId="2" fontId="3" fillId="0" borderId="5" xfId="2565" applyNumberFormat="1" applyFont="1" applyBorder="1" applyAlignment="1">
      <alignment horizontal="center" vertical="center"/>
    </xf>
    <xf numFmtId="2" fontId="3" fillId="0" borderId="8" xfId="2563" applyNumberFormat="1" applyFont="1" applyBorder="1" applyAlignment="1">
      <alignment horizontal="center" vertical="center"/>
    </xf>
    <xf numFmtId="2" fontId="3" fillId="0" borderId="8" xfId="2564" applyNumberFormat="1" applyFont="1" applyBorder="1" applyAlignment="1">
      <alignment horizontal="center" vertical="center"/>
    </xf>
    <xf numFmtId="2" fontId="3" fillId="0" borderId="8" xfId="2565" applyNumberFormat="1" applyFont="1" applyBorder="1" applyAlignment="1">
      <alignment horizontal="center" vertical="center"/>
    </xf>
    <xf numFmtId="2" fontId="3" fillId="0" borderId="21" xfId="2566" applyNumberFormat="1" applyFont="1" applyBorder="1" applyAlignment="1">
      <alignment horizontal="center" vertical="center"/>
    </xf>
    <xf numFmtId="2" fontId="3" fillId="0" borderId="21" xfId="2567" applyNumberFormat="1" applyFont="1" applyBorder="1" applyAlignment="1">
      <alignment horizontal="center" vertical="center"/>
    </xf>
    <xf numFmtId="2" fontId="3" fillId="0" borderId="21" xfId="2568" applyNumberFormat="1" applyFont="1" applyBorder="1" applyAlignment="1">
      <alignment horizontal="center" vertical="center"/>
    </xf>
    <xf numFmtId="2" fontId="3" fillId="0" borderId="5" xfId="2566" applyNumberFormat="1" applyFont="1" applyBorder="1" applyAlignment="1">
      <alignment horizontal="center" vertical="center"/>
    </xf>
    <xf numFmtId="2" fontId="3" fillId="0" borderId="5" xfId="2567" applyNumberFormat="1" applyFont="1" applyBorder="1" applyAlignment="1">
      <alignment horizontal="center" vertical="center"/>
    </xf>
    <xf numFmtId="2" fontId="3" fillId="0" borderId="5" xfId="2568" applyNumberFormat="1" applyFont="1" applyBorder="1" applyAlignment="1">
      <alignment horizontal="center" vertical="center"/>
    </xf>
    <xf numFmtId="0" fontId="3" fillId="0" borderId="27" xfId="2555" applyBorder="1" applyAlignment="1">
      <alignment horizontal="center"/>
    </xf>
    <xf numFmtId="2" fontId="3" fillId="0" borderId="17" xfId="2566" applyNumberFormat="1" applyFont="1" applyBorder="1" applyAlignment="1">
      <alignment horizontal="center" vertical="center"/>
    </xf>
    <xf numFmtId="2" fontId="3" fillId="0" borderId="39" xfId="2567" applyNumberFormat="1" applyFont="1" applyBorder="1" applyAlignment="1">
      <alignment horizontal="center" vertical="center"/>
    </xf>
    <xf numFmtId="2" fontId="3" fillId="0" borderId="48" xfId="2568" applyNumberFormat="1" applyFont="1" applyBorder="1" applyAlignment="1">
      <alignment horizontal="center" vertical="center"/>
    </xf>
    <xf numFmtId="2" fontId="3" fillId="0" borderId="38" xfId="2559" applyBorder="1" applyAlignment="1">
      <alignment horizontal="center" vertical="center" wrapText="1"/>
    </xf>
    <xf numFmtId="2" fontId="3" fillId="0" borderId="17" xfId="2559" applyBorder="1" applyAlignment="1">
      <alignment horizontal="center" vertical="center" wrapText="1"/>
    </xf>
    <xf numFmtId="2" fontId="3" fillId="0" borderId="8" xfId="2566" applyNumberFormat="1" applyFont="1" applyBorder="1" applyAlignment="1">
      <alignment horizontal="center" vertical="center"/>
    </xf>
    <xf numFmtId="2" fontId="3" fillId="0" borderId="52" xfId="2568" applyNumberFormat="1" applyFont="1" applyBorder="1" applyAlignment="1">
      <alignment horizontal="center" vertical="center"/>
    </xf>
    <xf numFmtId="2" fontId="3" fillId="0" borderId="21" xfId="2569" applyBorder="1" applyAlignment="1">
      <alignment horizontal="center" vertical="center" wrapText="1"/>
    </xf>
    <xf numFmtId="2" fontId="3" fillId="0" borderId="38" xfId="2570" applyNumberFormat="1" applyFont="1" applyBorder="1" applyAlignment="1">
      <alignment horizontal="center" vertical="center"/>
    </xf>
    <xf numFmtId="2" fontId="3" fillId="0" borderId="38" xfId="2571" applyNumberFormat="1" applyFont="1" applyBorder="1" applyAlignment="1">
      <alignment horizontal="center" vertical="center"/>
    </xf>
    <xf numFmtId="2" fontId="3" fillId="0" borderId="21" xfId="2572" applyNumberFormat="1" applyFont="1" applyBorder="1" applyAlignment="1">
      <alignment horizontal="center" vertical="center"/>
    </xf>
    <xf numFmtId="2" fontId="3" fillId="0" borderId="21" xfId="2573" applyNumberFormat="1" applyFont="1" applyBorder="1" applyAlignment="1">
      <alignment horizontal="center" vertical="center"/>
    </xf>
    <xf numFmtId="2" fontId="3" fillId="0" borderId="5" xfId="2569" applyBorder="1" applyAlignment="1">
      <alignment horizontal="center" vertical="center" wrapText="1"/>
    </xf>
    <xf numFmtId="2" fontId="3" fillId="0" borderId="5" xfId="2570" applyNumberFormat="1" applyFont="1" applyBorder="1" applyAlignment="1">
      <alignment horizontal="center" vertical="center"/>
    </xf>
    <xf numFmtId="2" fontId="3" fillId="0" borderId="5" xfId="2571" applyNumberFormat="1" applyFont="1" applyBorder="1" applyAlignment="1">
      <alignment horizontal="center" vertical="center"/>
    </xf>
    <xf numFmtId="2" fontId="3" fillId="0" borderId="5" xfId="2572" applyNumberFormat="1" applyFont="1" applyBorder="1" applyAlignment="1">
      <alignment horizontal="center" vertical="center"/>
    </xf>
    <xf numFmtId="2" fontId="3" fillId="0" borderId="5" xfId="2573" applyNumberFormat="1" applyFont="1" applyBorder="1" applyAlignment="1">
      <alignment horizontal="center" vertical="center"/>
    </xf>
    <xf numFmtId="0" fontId="3" fillId="0" borderId="70" xfId="2555" applyBorder="1" applyAlignment="1">
      <alignment horizontal="center" vertical="center"/>
    </xf>
    <xf numFmtId="0" fontId="3" fillId="0" borderId="27" xfId="2555" applyBorder="1" applyAlignment="1">
      <alignment horizontal="center" vertical="center"/>
    </xf>
    <xf numFmtId="2" fontId="3" fillId="0" borderId="8" xfId="2569" applyBorder="1" applyAlignment="1">
      <alignment horizontal="center" vertical="center" wrapText="1"/>
    </xf>
    <xf numFmtId="2" fontId="3" fillId="0" borderId="8" xfId="2570" applyNumberFormat="1" applyFont="1" applyBorder="1" applyAlignment="1">
      <alignment horizontal="center" vertical="center"/>
    </xf>
    <xf numFmtId="2" fontId="3" fillId="0" borderId="27" xfId="2571" applyNumberFormat="1" applyFont="1" applyBorder="1" applyAlignment="1">
      <alignment horizontal="center" vertical="center"/>
    </xf>
    <xf numFmtId="2" fontId="3" fillId="0" borderId="27" xfId="2555" applyNumberFormat="1" applyBorder="1" applyAlignment="1">
      <alignment horizontal="center" vertical="center"/>
    </xf>
    <xf numFmtId="2" fontId="3" fillId="0" borderId="27" xfId="2572" applyNumberFormat="1" applyFont="1" applyBorder="1" applyAlignment="1">
      <alignment horizontal="center" vertical="center"/>
    </xf>
    <xf numFmtId="2" fontId="3" fillId="0" borderId="27" xfId="2555" applyNumberFormat="1" applyBorder="1" applyAlignment="1">
      <alignment horizontal="center"/>
    </xf>
    <xf numFmtId="2" fontId="3" fillId="0" borderId="27" xfId="2573" applyNumberFormat="1" applyFont="1" applyBorder="1" applyAlignment="1">
      <alignment horizontal="center" vertical="center"/>
    </xf>
    <xf numFmtId="169" fontId="3" fillId="0" borderId="27" xfId="2555" applyNumberFormat="1" applyBorder="1" applyAlignment="1">
      <alignment horizontal="center"/>
    </xf>
    <xf numFmtId="0" fontId="3" fillId="0" borderId="60" xfId="2555" applyBorder="1"/>
    <xf numFmtId="2" fontId="3" fillId="0" borderId="21" xfId="2555" applyNumberFormat="1" applyBorder="1" applyAlignment="1">
      <alignment horizontal="center" vertical="center"/>
    </xf>
    <xf numFmtId="0" fontId="3" fillId="0" borderId="29" xfId="2555" applyBorder="1"/>
    <xf numFmtId="2" fontId="3" fillId="0" borderId="5" xfId="2555" applyNumberFormat="1" applyBorder="1" applyAlignment="1">
      <alignment horizontal="center" vertical="center"/>
    </xf>
    <xf numFmtId="0" fontId="3" fillId="0" borderId="5" xfId="2574" applyBorder="1" applyAlignment="1">
      <alignment horizontal="center" vertical="center"/>
    </xf>
    <xf numFmtId="0" fontId="3" fillId="0" borderId="38" xfId="2575" applyBorder="1" applyAlignment="1">
      <alignment horizontal="center" vertical="center"/>
    </xf>
    <xf numFmtId="0" fontId="3" fillId="0" borderId="5" xfId="2575" applyBorder="1" applyAlignment="1">
      <alignment horizontal="center" vertical="center"/>
    </xf>
    <xf numFmtId="0" fontId="3" fillId="0" borderId="8" xfId="2575" applyBorder="1" applyAlignment="1">
      <alignment horizontal="center" vertical="center"/>
    </xf>
    <xf numFmtId="169" fontId="3" fillId="0" borderId="17" xfId="2555" applyNumberFormat="1" applyBorder="1" applyAlignment="1">
      <alignment horizontal="center"/>
    </xf>
    <xf numFmtId="2" fontId="3" fillId="0" borderId="38" xfId="5" applyFont="1" applyBorder="1" applyAlignment="1">
      <alignment horizontal="center" vertical="center" wrapText="1"/>
    </xf>
    <xf numFmtId="2" fontId="3" fillId="0" borderId="38" xfId="2576" applyNumberFormat="1" applyFont="1" applyBorder="1" applyAlignment="1">
      <alignment horizontal="center" vertical="center"/>
    </xf>
    <xf numFmtId="2" fontId="3" fillId="0" borderId="5" xfId="5" applyFont="1" applyBorder="1" applyAlignment="1">
      <alignment horizontal="center" vertical="center" wrapText="1"/>
    </xf>
    <xf numFmtId="2" fontId="3" fillId="0" borderId="5" xfId="2576" applyNumberFormat="1" applyFont="1" applyBorder="1" applyAlignment="1">
      <alignment horizontal="center" vertical="center"/>
    </xf>
    <xf numFmtId="2" fontId="3" fillId="0" borderId="8" xfId="2576" applyNumberFormat="1" applyFont="1" applyBorder="1" applyAlignment="1">
      <alignment horizontal="center" vertical="center"/>
    </xf>
    <xf numFmtId="0" fontId="43" fillId="0" borderId="53" xfId="2555" applyFont="1" applyBorder="1" applyAlignment="1">
      <alignment horizontal="center"/>
    </xf>
    <xf numFmtId="2" fontId="43" fillId="0" borderId="53" xfId="2555" applyNumberFormat="1" applyFont="1" applyBorder="1" applyAlignment="1">
      <alignment horizontal="center"/>
    </xf>
    <xf numFmtId="169" fontId="43" fillId="0" borderId="54" xfId="2555" applyNumberFormat="1" applyFont="1" applyBorder="1" applyAlignment="1">
      <alignment horizontal="center"/>
    </xf>
    <xf numFmtId="0" fontId="43" fillId="0" borderId="54" xfId="2555" applyFont="1" applyBorder="1" applyAlignment="1">
      <alignment horizontal="center"/>
    </xf>
    <xf numFmtId="0" fontId="3" fillId="0" borderId="0" xfId="2555" applyAlignment="1">
      <alignment horizontal="center" vertical="center"/>
    </xf>
    <xf numFmtId="2" fontId="0" fillId="0" borderId="0" xfId="2577" applyFont="1" applyAlignment="1">
      <alignment horizontal="center" vertical="center" wrapText="1"/>
    </xf>
    <xf numFmtId="0" fontId="3" fillId="0" borderId="0" xfId="2555" applyAlignment="1">
      <alignment horizontal="center"/>
    </xf>
    <xf numFmtId="0" fontId="3" fillId="0" borderId="0" xfId="2555" applyAlignment="1">
      <alignment horizontal="center" vertical="center" wrapText="1"/>
    </xf>
    <xf numFmtId="0" fontId="3" fillId="0" borderId="37" xfId="2555" applyBorder="1" applyAlignment="1">
      <alignment horizontal="center" vertical="center" wrapText="1"/>
    </xf>
    <xf numFmtId="0" fontId="3" fillId="0" borderId="38" xfId="2555" applyBorder="1"/>
    <xf numFmtId="2" fontId="0" fillId="0" borderId="38" xfId="2577" applyFont="1" applyBorder="1" applyAlignment="1">
      <alignment horizontal="center" vertical="center" wrapText="1"/>
    </xf>
    <xf numFmtId="0" fontId="3" fillId="0" borderId="5" xfId="2555" applyBorder="1"/>
    <xf numFmtId="2" fontId="0" fillId="0" borderId="5" xfId="2577" applyFont="1" applyBorder="1" applyAlignment="1">
      <alignment horizontal="center" vertical="center" wrapText="1"/>
    </xf>
    <xf numFmtId="0" fontId="3" fillId="0" borderId="4" xfId="2555" applyBorder="1" applyAlignment="1">
      <alignment horizontal="center" vertical="center" wrapText="1"/>
    </xf>
    <xf numFmtId="0" fontId="3" fillId="0" borderId="7" xfId="2555" applyBorder="1" applyAlignment="1">
      <alignment horizontal="center" vertical="center" wrapText="1"/>
    </xf>
    <xf numFmtId="0" fontId="3" fillId="0" borderId="8" xfId="2555" applyBorder="1"/>
    <xf numFmtId="2" fontId="0" fillId="0" borderId="8" xfId="2577" applyFont="1" applyBorder="1" applyAlignment="1">
      <alignment horizontal="center" vertical="center" wrapText="1"/>
    </xf>
    <xf numFmtId="0" fontId="3" fillId="0" borderId="21" xfId="2555" applyBorder="1"/>
    <xf numFmtId="2" fontId="0" fillId="0" borderId="21" xfId="2577" applyFont="1" applyBorder="1" applyAlignment="1">
      <alignment horizontal="center" vertical="center" wrapText="1"/>
    </xf>
    <xf numFmtId="0" fontId="3" fillId="0" borderId="21" xfId="2555" applyBorder="1" applyAlignment="1">
      <alignment horizontal="center" vertical="center" wrapText="1"/>
    </xf>
    <xf numFmtId="0" fontId="3" fillId="0" borderId="21" xfId="2555" applyBorder="1" applyAlignment="1">
      <alignment horizontal="center"/>
    </xf>
    <xf numFmtId="0" fontId="3" fillId="0" borderId="20" xfId="2555" applyBorder="1" applyAlignment="1">
      <alignment horizontal="center" vertical="center" wrapText="1"/>
    </xf>
    <xf numFmtId="0" fontId="3" fillId="0" borderId="44" xfId="2555" applyBorder="1" applyAlignment="1">
      <alignment vertical="center"/>
    </xf>
    <xf numFmtId="2" fontId="3" fillId="0" borderId="44" xfId="2555" applyNumberFormat="1" applyBorder="1" applyAlignment="1">
      <alignment vertical="center"/>
    </xf>
    <xf numFmtId="0" fontId="3" fillId="0" borderId="41" xfId="2555" applyBorder="1" applyAlignment="1">
      <alignment vertical="center"/>
    </xf>
    <xf numFmtId="0" fontId="3" fillId="0" borderId="20" xfId="2555" applyBorder="1"/>
    <xf numFmtId="0" fontId="3" fillId="0" borderId="4" xfId="2555" applyBorder="1"/>
    <xf numFmtId="0" fontId="3" fillId="0" borderId="7" xfId="2555" applyBorder="1"/>
    <xf numFmtId="0" fontId="3" fillId="0" borderId="22" xfId="2555" applyBorder="1"/>
    <xf numFmtId="0" fontId="3" fillId="0" borderId="44" xfId="2555" applyBorder="1"/>
    <xf numFmtId="2" fontId="3" fillId="0" borderId="44" xfId="2555" applyNumberFormat="1" applyBorder="1"/>
    <xf numFmtId="0" fontId="3" fillId="0" borderId="43" xfId="2555" applyBorder="1"/>
    <xf numFmtId="0" fontId="3" fillId="0" borderId="57" xfId="2555" applyBorder="1"/>
    <xf numFmtId="2" fontId="0" fillId="0" borderId="0" xfId="0" applyNumberFormat="1" applyAlignment="1">
      <alignment horizontal="center" vertical="center"/>
    </xf>
    <xf numFmtId="2" fontId="0" fillId="0" borderId="64" xfId="0" applyNumberFormat="1" applyBorder="1" applyAlignment="1">
      <alignment horizontal="center" vertical="center"/>
    </xf>
    <xf numFmtId="2" fontId="0" fillId="0" borderId="64" xfId="0" applyNumberFormat="1" applyBorder="1" applyAlignment="1">
      <alignment horizontal="center"/>
    </xf>
    <xf numFmtId="2" fontId="0" fillId="0" borderId="47" xfId="0" applyNumberFormat="1" applyBorder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2" fontId="0" fillId="20" borderId="27" xfId="0" applyNumberFormat="1" applyFill="1" applyBorder="1"/>
    <xf numFmtId="10" fontId="0" fillId="0" borderId="0" xfId="0" applyNumberFormat="1"/>
    <xf numFmtId="0" fontId="44" fillId="0" borderId="0" xfId="0" applyFont="1" applyAlignment="1">
      <alignment horizontal="center" vertical="center"/>
    </xf>
    <xf numFmtId="0" fontId="3" fillId="0" borderId="5" xfId="0" applyFont="1" applyBorder="1"/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49" fillId="0" borderId="5" xfId="0" applyNumberFormat="1" applyFont="1" applyBorder="1"/>
    <xf numFmtId="2" fontId="49" fillId="15" borderId="5" xfId="0" applyNumberFormat="1" applyFont="1" applyFill="1" applyBorder="1"/>
    <xf numFmtId="2" fontId="49" fillId="0" borderId="8" xfId="0" applyNumberFormat="1" applyFont="1" applyBorder="1"/>
    <xf numFmtId="0" fontId="49" fillId="0" borderId="5" xfId="0" applyFont="1" applyBorder="1" applyAlignment="1">
      <alignment horizontal="right" vertical="center"/>
    </xf>
    <xf numFmtId="2" fontId="49" fillId="0" borderId="5" xfId="0" applyNumberFormat="1" applyFont="1" applyBorder="1" applyAlignment="1">
      <alignment horizontal="right" vertical="center"/>
    </xf>
    <xf numFmtId="2" fontId="47" fillId="0" borderId="5" xfId="0" applyNumberFormat="1" applyFont="1" applyBorder="1"/>
    <xf numFmtId="9" fontId="49" fillId="0" borderId="5" xfId="1" applyFont="1" applyBorder="1"/>
    <xf numFmtId="9" fontId="49" fillId="0" borderId="5" xfId="1" applyFont="1" applyBorder="1" applyAlignment="1"/>
    <xf numFmtId="9" fontId="49" fillId="0" borderId="8" xfId="1" applyFont="1" applyBorder="1" applyAlignment="1"/>
    <xf numFmtId="0" fontId="2" fillId="0" borderId="8" xfId="0" applyFont="1" applyBorder="1"/>
    <xf numFmtId="0" fontId="46" fillId="13" borderId="5" xfId="2574" applyFont="1" applyFill="1" applyBorder="1" applyAlignment="1">
      <alignment horizontal="center" vertical="center"/>
    </xf>
    <xf numFmtId="0" fontId="48" fillId="13" borderId="5" xfId="2574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47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wrapText="1"/>
    </xf>
    <xf numFmtId="0" fontId="34" fillId="13" borderId="6" xfId="2574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left"/>
    </xf>
    <xf numFmtId="9" fontId="0" fillId="0" borderId="6" xfId="1" applyFont="1" applyBorder="1"/>
    <xf numFmtId="0" fontId="3" fillId="0" borderId="6" xfId="0" applyFont="1" applyBorder="1"/>
    <xf numFmtId="0" fontId="45" fillId="0" borderId="6" xfId="0" applyFont="1" applyBorder="1" applyAlignment="1">
      <alignment wrapText="1"/>
    </xf>
    <xf numFmtId="2" fontId="0" fillId="15" borderId="6" xfId="0" applyNumberFormat="1" applyFill="1" applyBorder="1" applyAlignment="1">
      <alignment horizontal="left"/>
    </xf>
    <xf numFmtId="2" fontId="49" fillId="15" borderId="6" xfId="0" applyNumberFormat="1" applyFont="1" applyFill="1" applyBorder="1" applyAlignment="1">
      <alignment horizontal="left"/>
    </xf>
    <xf numFmtId="2" fontId="0" fillId="15" borderId="9" xfId="0" applyNumberFormat="1" applyFill="1" applyBorder="1" applyAlignment="1">
      <alignment horizontal="left"/>
    </xf>
    <xf numFmtId="0" fontId="34" fillId="13" borderId="8" xfId="2555" applyFont="1" applyFill="1" applyBorder="1" applyAlignment="1">
      <alignment horizontal="center" vertical="center"/>
    </xf>
    <xf numFmtId="2" fontId="0" fillId="0" borderId="5" xfId="5" applyFont="1" applyBorder="1" applyAlignment="1">
      <alignment horizontal="center" vertical="center" wrapText="1"/>
    </xf>
    <xf numFmtId="0" fontId="43" fillId="0" borderId="0" xfId="2555" applyFont="1" applyBorder="1" applyAlignment="1">
      <alignment horizontal="center" vertical="center"/>
    </xf>
    <xf numFmtId="0" fontId="43" fillId="0" borderId="0" xfId="2555" applyFont="1" applyBorder="1" applyAlignment="1">
      <alignment horizontal="center"/>
    </xf>
    <xf numFmtId="2" fontId="43" fillId="0" borderId="0" xfId="2555" applyNumberFormat="1" applyFont="1" applyBorder="1" applyAlignment="1">
      <alignment horizontal="center"/>
    </xf>
    <xf numFmtId="0" fontId="43" fillId="0" borderId="73" xfId="2555" applyFont="1" applyBorder="1" applyAlignment="1">
      <alignment horizontal="center"/>
    </xf>
    <xf numFmtId="0" fontId="1" fillId="0" borderId="0" xfId="2555" applyFont="1"/>
    <xf numFmtId="2" fontId="43" fillId="0" borderId="56" xfId="2555" applyNumberFormat="1" applyFont="1" applyBorder="1" applyAlignment="1">
      <alignment horizontal="center"/>
    </xf>
    <xf numFmtId="169" fontId="43" fillId="0" borderId="0" xfId="2555" applyNumberFormat="1" applyFont="1" applyBorder="1" applyAlignment="1">
      <alignment horizontal="center"/>
    </xf>
    <xf numFmtId="2" fontId="43" fillId="0" borderId="29" xfId="2555" applyNumberFormat="1" applyFont="1" applyBorder="1" applyAlignment="1">
      <alignment horizontal="center"/>
    </xf>
    <xf numFmtId="2" fontId="43" fillId="0" borderId="6" xfId="2555" applyNumberFormat="1" applyFont="1" applyBorder="1" applyAlignment="1">
      <alignment horizontal="center"/>
    </xf>
    <xf numFmtId="2" fontId="43" fillId="0" borderId="60" xfId="2555" applyNumberFormat="1" applyFont="1" applyBorder="1" applyAlignment="1">
      <alignment horizontal="center"/>
    </xf>
    <xf numFmtId="0" fontId="5" fillId="0" borderId="0" xfId="9" applyFont="1" applyAlignment="1">
      <alignment horizontal="center"/>
    </xf>
    <xf numFmtId="0" fontId="34" fillId="13" borderId="5" xfId="9" applyFont="1" applyFill="1" applyBorder="1" applyAlignment="1">
      <alignment horizontal="center" vertical="center" wrapText="1"/>
    </xf>
    <xf numFmtId="0" fontId="34" fillId="13" borderId="6" xfId="9" applyFont="1" applyFill="1" applyBorder="1" applyAlignment="1">
      <alignment horizontal="center" vertical="center" wrapText="1"/>
    </xf>
    <xf numFmtId="0" fontId="34" fillId="13" borderId="20" xfId="9" applyFont="1" applyFill="1" applyBorder="1" applyAlignment="1">
      <alignment horizontal="center"/>
    </xf>
    <xf numFmtId="0" fontId="34" fillId="13" borderId="21" xfId="9" applyFont="1" applyFill="1" applyBorder="1" applyAlignment="1">
      <alignment horizontal="center"/>
    </xf>
    <xf numFmtId="0" fontId="34" fillId="13" borderId="21" xfId="9" applyFont="1" applyFill="1" applyBorder="1" applyAlignment="1">
      <alignment horizontal="left" vertical="top"/>
    </xf>
    <xf numFmtId="0" fontId="34" fillId="13" borderId="29" xfId="9" applyFont="1" applyFill="1" applyBorder="1" applyAlignment="1">
      <alignment horizontal="left" vertical="top"/>
    </xf>
    <xf numFmtId="0" fontId="34" fillId="13" borderId="4" xfId="9" applyFont="1" applyFill="1" applyBorder="1" applyAlignment="1">
      <alignment horizontal="center" vertical="center"/>
    </xf>
    <xf numFmtId="0" fontId="34" fillId="13" borderId="59" xfId="9" applyFont="1" applyFill="1" applyBorder="1" applyAlignment="1">
      <alignment horizontal="center" vertical="center"/>
    </xf>
    <xf numFmtId="0" fontId="34" fillId="13" borderId="5" xfId="9" applyFont="1" applyFill="1" applyBorder="1" applyAlignment="1">
      <alignment horizontal="center" vertical="center"/>
    </xf>
    <xf numFmtId="0" fontId="34" fillId="13" borderId="8" xfId="9" applyFont="1" applyFill="1" applyBorder="1" applyAlignment="1">
      <alignment horizontal="center" vertical="center"/>
    </xf>
    <xf numFmtId="0" fontId="39" fillId="13" borderId="5" xfId="9" applyFont="1" applyFill="1" applyBorder="1" applyAlignment="1">
      <alignment horizontal="center" vertical="center" wrapText="1"/>
    </xf>
    <xf numFmtId="0" fontId="9" fillId="13" borderId="8" xfId="9" applyFill="1" applyBorder="1" applyAlignment="1">
      <alignment horizontal="center" vertical="center" wrapText="1"/>
    </xf>
    <xf numFmtId="0" fontId="34" fillId="13" borderId="8" xfId="9" applyFont="1" applyFill="1" applyBorder="1" applyAlignment="1">
      <alignment horizontal="center" vertical="center" wrapText="1"/>
    </xf>
    <xf numFmtId="0" fontId="34" fillId="13" borderId="27" xfId="9" applyFont="1" applyFill="1" applyBorder="1" applyAlignment="1">
      <alignment horizontal="center" vertical="center" wrapText="1"/>
    </xf>
    <xf numFmtId="0" fontId="34" fillId="13" borderId="53" xfId="9" applyFont="1" applyFill="1" applyBorder="1" applyAlignment="1">
      <alignment horizontal="center" vertical="center" wrapText="1"/>
    </xf>
    <xf numFmtId="2" fontId="43" fillId="0" borderId="4" xfId="9" applyNumberFormat="1" applyFont="1" applyBorder="1" applyAlignment="1">
      <alignment horizontal="center" vertical="center"/>
    </xf>
    <xf numFmtId="2" fontId="43" fillId="0" borderId="7" xfId="9" applyNumberFormat="1" applyFont="1" applyBorder="1" applyAlignment="1">
      <alignment horizontal="center" vertical="center"/>
    </xf>
    <xf numFmtId="1" fontId="43" fillId="0" borderId="26" xfId="9" applyNumberFormat="1" applyFont="1" applyBorder="1" applyAlignment="1">
      <alignment horizontal="center" vertical="center"/>
    </xf>
    <xf numFmtId="1" fontId="43" fillId="0" borderId="46" xfId="9" applyNumberFormat="1" applyFont="1" applyBorder="1" applyAlignment="1">
      <alignment horizontal="center" vertical="center"/>
    </xf>
    <xf numFmtId="1" fontId="43" fillId="0" borderId="68" xfId="9" applyNumberFormat="1" applyFont="1" applyBorder="1" applyAlignment="1">
      <alignment horizontal="center" vertical="center"/>
    </xf>
    <xf numFmtId="1" fontId="43" fillId="0" borderId="57" xfId="9" applyNumberFormat="1" applyFont="1" applyBorder="1" applyAlignment="1">
      <alignment horizontal="center" vertical="center"/>
    </xf>
    <xf numFmtId="0" fontId="43" fillId="0" borderId="42" xfId="9" applyFont="1" applyBorder="1" applyAlignment="1">
      <alignment horizontal="center" vertical="center"/>
    </xf>
    <xf numFmtId="0" fontId="43" fillId="0" borderId="43" xfId="9" applyFont="1" applyBorder="1" applyAlignment="1">
      <alignment horizontal="center" vertical="center"/>
    </xf>
    <xf numFmtId="0" fontId="43" fillId="0" borderId="52" xfId="9" applyFont="1" applyBorder="1" applyAlignment="1">
      <alignment horizontal="center" vertical="center"/>
    </xf>
    <xf numFmtId="2" fontId="43" fillId="0" borderId="20" xfId="9" applyNumberFormat="1" applyFont="1" applyBorder="1" applyAlignment="1">
      <alignment horizontal="center" vertical="center" wrapText="1"/>
    </xf>
    <xf numFmtId="2" fontId="43" fillId="0" borderId="4" xfId="9" applyNumberFormat="1" applyFont="1" applyBorder="1" applyAlignment="1">
      <alignment horizontal="center" vertical="center" wrapText="1"/>
    </xf>
    <xf numFmtId="1" fontId="43" fillId="0" borderId="21" xfId="9" applyNumberFormat="1" applyFont="1" applyBorder="1" applyAlignment="1">
      <alignment horizontal="center" vertical="center"/>
    </xf>
    <xf numFmtId="1" fontId="43" fillId="0" borderId="5" xfId="9" applyNumberFormat="1" applyFont="1" applyBorder="1" applyAlignment="1">
      <alignment horizontal="center" vertical="center"/>
    </xf>
    <xf numFmtId="1" fontId="43" fillId="0" borderId="29" xfId="9" applyNumberFormat="1" applyFont="1" applyBorder="1" applyAlignment="1">
      <alignment horizontal="center" vertical="center"/>
    </xf>
    <xf numFmtId="1" fontId="43" fillId="0" borderId="6" xfId="9" applyNumberFormat="1" applyFont="1" applyBorder="1" applyAlignment="1">
      <alignment horizontal="center" vertical="center"/>
    </xf>
    <xf numFmtId="0" fontId="34" fillId="13" borderId="5" xfId="9" applyFont="1" applyFill="1" applyBorder="1" applyAlignment="1">
      <alignment horizontal="center"/>
    </xf>
    <xf numFmtId="0" fontId="34" fillId="13" borderId="5" xfId="9" applyFont="1" applyFill="1" applyBorder="1" applyAlignment="1">
      <alignment horizontal="left" vertical="top"/>
    </xf>
    <xf numFmtId="0" fontId="34" fillId="13" borderId="27" xfId="9" applyFont="1" applyFill="1" applyBorder="1" applyAlignment="1">
      <alignment horizontal="center" vertical="center"/>
    </xf>
    <xf numFmtId="0" fontId="43" fillId="0" borderId="19" xfId="9" applyFont="1" applyBorder="1" applyAlignment="1">
      <alignment horizontal="center" vertical="center"/>
    </xf>
    <xf numFmtId="0" fontId="43" fillId="0" borderId="2" xfId="9" applyFont="1" applyBorder="1" applyAlignment="1">
      <alignment horizontal="center" vertical="center"/>
    </xf>
    <xf numFmtId="0" fontId="43" fillId="0" borderId="3" xfId="9" applyFont="1" applyBorder="1" applyAlignment="1">
      <alignment horizontal="center" vertical="center"/>
    </xf>
    <xf numFmtId="2" fontId="6" fillId="0" borderId="5" xfId="9" applyNumberFormat="1" applyFont="1" applyBorder="1" applyAlignment="1">
      <alignment horizontal="center" vertical="center" wrapText="1"/>
    </xf>
    <xf numFmtId="2" fontId="9" fillId="0" borderId="5" xfId="9" applyNumberFormat="1" applyBorder="1" applyAlignment="1">
      <alignment horizontal="center" vertical="center" wrapText="1"/>
    </xf>
    <xf numFmtId="1" fontId="9" fillId="0" borderId="5" xfId="9" applyNumberFormat="1" applyBorder="1" applyAlignment="1">
      <alignment horizontal="center" vertical="center"/>
    </xf>
    <xf numFmtId="2" fontId="9" fillId="0" borderId="5" xfId="9" applyNumberFormat="1" applyBorder="1" applyAlignment="1">
      <alignment horizontal="center" vertical="center"/>
    </xf>
    <xf numFmtId="2" fontId="6" fillId="0" borderId="5" xfId="9" applyNumberFormat="1" applyFont="1" applyBorder="1" applyAlignment="1">
      <alignment horizontal="center" vertical="center"/>
    </xf>
    <xf numFmtId="1" fontId="6" fillId="0" borderId="5" xfId="9" applyNumberFormat="1" applyFont="1" applyBorder="1" applyAlignment="1">
      <alignment horizontal="center" vertical="center"/>
    </xf>
    <xf numFmtId="0" fontId="34" fillId="13" borderId="1" xfId="9" applyFont="1" applyFill="1" applyBorder="1" applyAlignment="1">
      <alignment horizontal="center"/>
    </xf>
    <xf numFmtId="0" fontId="34" fillId="13" borderId="2" xfId="9" applyFont="1" applyFill="1" applyBorder="1" applyAlignment="1">
      <alignment horizontal="center"/>
    </xf>
    <xf numFmtId="0" fontId="34" fillId="13" borderId="10" xfId="9" applyFont="1" applyFill="1" applyBorder="1" applyAlignment="1">
      <alignment horizontal="center"/>
    </xf>
    <xf numFmtId="0" fontId="34" fillId="13" borderId="3" xfId="9" applyFont="1" applyFill="1" applyBorder="1" applyAlignment="1">
      <alignment horizontal="center"/>
    </xf>
    <xf numFmtId="0" fontId="34" fillId="13" borderId="3" xfId="9" applyFont="1" applyFill="1" applyBorder="1" applyAlignment="1">
      <alignment horizontal="center" vertical="center" wrapText="1"/>
    </xf>
    <xf numFmtId="0" fontId="9" fillId="13" borderId="11" xfId="9" applyFill="1" applyBorder="1" applyAlignment="1">
      <alignment horizontal="center" vertical="center" wrapText="1"/>
    </xf>
    <xf numFmtId="0" fontId="42" fillId="0" borderId="0" xfId="9" applyFont="1" applyAlignment="1">
      <alignment horizontal="center" vertical="center" wrapText="1"/>
    </xf>
    <xf numFmtId="0" fontId="43" fillId="0" borderId="5" xfId="9" applyFont="1" applyBorder="1" applyAlignment="1">
      <alignment horizontal="center" vertical="center"/>
    </xf>
    <xf numFmtId="2" fontId="6" fillId="0" borderId="27" xfId="9" applyNumberFormat="1" applyFont="1" applyBorder="1" applyAlignment="1">
      <alignment horizontal="center" vertical="center"/>
    </xf>
    <xf numFmtId="2" fontId="9" fillId="0" borderId="38" xfId="9" applyNumberFormat="1" applyBorder="1" applyAlignment="1">
      <alignment horizontal="center" vertical="center"/>
    </xf>
    <xf numFmtId="2" fontId="43" fillId="0" borderId="4" xfId="2555" applyNumberFormat="1" applyFont="1" applyBorder="1" applyAlignment="1">
      <alignment horizontal="center" vertical="center"/>
    </xf>
    <xf numFmtId="2" fontId="43" fillId="0" borderId="5" xfId="2555" applyNumberFormat="1" applyFont="1" applyBorder="1" applyAlignment="1">
      <alignment horizontal="center" vertical="center"/>
    </xf>
    <xf numFmtId="2" fontId="43" fillId="0" borderId="7" xfId="2555" applyNumberFormat="1" applyFont="1" applyBorder="1" applyAlignment="1">
      <alignment horizontal="center" vertical="center"/>
    </xf>
    <xf numFmtId="2" fontId="43" fillId="0" borderId="8" xfId="2555" applyNumberFormat="1" applyFont="1" applyBorder="1" applyAlignment="1">
      <alignment horizontal="center" vertical="center"/>
    </xf>
    <xf numFmtId="1" fontId="43" fillId="0" borderId="5" xfId="2555" applyNumberFormat="1" applyFont="1" applyBorder="1" applyAlignment="1">
      <alignment horizontal="center" vertical="center"/>
    </xf>
    <xf numFmtId="1" fontId="43" fillId="0" borderId="6" xfId="2555" applyNumberFormat="1" applyFont="1" applyBorder="1" applyAlignment="1">
      <alignment horizontal="center" vertical="center"/>
    </xf>
    <xf numFmtId="1" fontId="43" fillId="0" borderId="8" xfId="2555" applyNumberFormat="1" applyFont="1" applyBorder="1" applyAlignment="1">
      <alignment horizontal="center" vertical="center"/>
    </xf>
    <xf numFmtId="1" fontId="43" fillId="0" borderId="9" xfId="2555" applyNumberFormat="1" applyFont="1" applyBorder="1" applyAlignment="1">
      <alignment horizontal="center" vertical="center"/>
    </xf>
    <xf numFmtId="0" fontId="34" fillId="13" borderId="5" xfId="2555" applyFont="1" applyFill="1" applyBorder="1" applyAlignment="1">
      <alignment horizontal="center" vertical="center" wrapText="1"/>
    </xf>
    <xf numFmtId="0" fontId="34" fillId="13" borderId="6" xfId="2555" applyFont="1" applyFill="1" applyBorder="1" applyAlignment="1">
      <alignment horizontal="center" vertical="center" wrapText="1"/>
    </xf>
    <xf numFmtId="0" fontId="34" fillId="13" borderId="72" xfId="2555" applyFont="1" applyFill="1" applyBorder="1" applyAlignment="1">
      <alignment horizontal="center"/>
    </xf>
    <xf numFmtId="0" fontId="34" fillId="13" borderId="50" xfId="2555" applyFont="1" applyFill="1" applyBorder="1" applyAlignment="1">
      <alignment horizontal="center"/>
    </xf>
    <xf numFmtId="0" fontId="34" fillId="13" borderId="50" xfId="2555" applyFont="1" applyFill="1" applyBorder="1" applyAlignment="1">
      <alignment horizontal="center" vertical="center"/>
    </xf>
    <xf numFmtId="0" fontId="34" fillId="13" borderId="51" xfId="2555" applyFont="1" applyFill="1" applyBorder="1" applyAlignment="1">
      <alignment horizontal="center" vertical="center"/>
    </xf>
    <xf numFmtId="0" fontId="34" fillId="13" borderId="4" xfId="2555" applyFont="1" applyFill="1" applyBorder="1" applyAlignment="1">
      <alignment horizontal="center" vertical="center"/>
    </xf>
    <xf numFmtId="0" fontId="34" fillId="13" borderId="59" xfId="2555" applyFont="1" applyFill="1" applyBorder="1" applyAlignment="1">
      <alignment horizontal="center" vertical="center"/>
    </xf>
    <xf numFmtId="0" fontId="34" fillId="13" borderId="5" xfId="2555" applyFont="1" applyFill="1" applyBorder="1" applyAlignment="1">
      <alignment horizontal="center" vertical="center"/>
    </xf>
    <xf numFmtId="0" fontId="34" fillId="13" borderId="8" xfId="2555" applyFont="1" applyFill="1" applyBorder="1" applyAlignment="1">
      <alignment horizontal="center" vertical="center"/>
    </xf>
    <xf numFmtId="0" fontId="39" fillId="13" borderId="5" xfId="2555" applyFont="1" applyFill="1" applyBorder="1" applyAlignment="1">
      <alignment horizontal="center" vertical="center" wrapText="1"/>
    </xf>
    <xf numFmtId="0" fontId="3" fillId="13" borderId="8" xfId="2555" applyFill="1" applyBorder="1" applyAlignment="1">
      <alignment horizontal="center" vertical="center" wrapText="1"/>
    </xf>
    <xf numFmtId="0" fontId="34" fillId="13" borderId="8" xfId="2555" applyFont="1" applyFill="1" applyBorder="1" applyAlignment="1">
      <alignment horizontal="center" vertical="center" wrapText="1"/>
    </xf>
    <xf numFmtId="0" fontId="34" fillId="13" borderId="27" xfId="2555" applyFont="1" applyFill="1" applyBorder="1" applyAlignment="1">
      <alignment horizontal="center" vertical="center" wrapText="1"/>
    </xf>
    <xf numFmtId="0" fontId="34" fillId="13" borderId="53" xfId="2555" applyFont="1" applyFill="1" applyBorder="1" applyAlignment="1">
      <alignment horizontal="center" vertical="center" wrapText="1"/>
    </xf>
    <xf numFmtId="0" fontId="34" fillId="13" borderId="4" xfId="2555" applyFont="1" applyFill="1" applyBorder="1" applyAlignment="1">
      <alignment horizontal="center" vertical="center" wrapText="1"/>
    </xf>
    <xf numFmtId="0" fontId="43" fillId="0" borderId="42" xfId="2555" applyFont="1" applyBorder="1" applyAlignment="1">
      <alignment horizontal="center" vertical="center"/>
    </xf>
    <xf numFmtId="0" fontId="43" fillId="0" borderId="43" xfId="2555" applyFont="1" applyBorder="1" applyAlignment="1">
      <alignment horizontal="center" vertical="center"/>
    </xf>
    <xf numFmtId="0" fontId="43" fillId="0" borderId="52" xfId="2555" applyFont="1" applyBorder="1" applyAlignment="1">
      <alignment horizontal="center" vertical="center"/>
    </xf>
    <xf numFmtId="1" fontId="43" fillId="0" borderId="50" xfId="2555" applyNumberFormat="1" applyFont="1" applyBorder="1" applyAlignment="1">
      <alignment horizontal="center" vertical="center"/>
    </xf>
    <xf numFmtId="1" fontId="43" fillId="0" borderId="38" xfId="2555" applyNumberFormat="1" applyFont="1" applyBorder="1" applyAlignment="1">
      <alignment horizontal="center" vertical="center"/>
    </xf>
    <xf numFmtId="1" fontId="43" fillId="0" borderId="29" xfId="2555" applyNumberFormat="1" applyFont="1" applyBorder="1" applyAlignment="1">
      <alignment horizontal="center" vertical="center"/>
    </xf>
    <xf numFmtId="2" fontId="43" fillId="0" borderId="20" xfId="2555" applyNumberFormat="1" applyFont="1" applyBorder="1" applyAlignment="1">
      <alignment horizontal="right"/>
    </xf>
    <xf numFmtId="2" fontId="43" fillId="0" borderId="21" xfId="2555" applyNumberFormat="1" applyFont="1" applyBorder="1" applyAlignment="1">
      <alignment horizontal="right"/>
    </xf>
    <xf numFmtId="2" fontId="43" fillId="0" borderId="4" xfId="2555" applyNumberFormat="1" applyFont="1" applyBorder="1" applyAlignment="1">
      <alignment horizontal="right"/>
    </xf>
    <xf numFmtId="2" fontId="43" fillId="0" borderId="5" xfId="2555" applyNumberFormat="1" applyFont="1" applyBorder="1" applyAlignment="1">
      <alignment horizontal="right"/>
    </xf>
    <xf numFmtId="2" fontId="43" fillId="0" borderId="7" xfId="2555" applyNumberFormat="1" applyFont="1" applyBorder="1" applyAlignment="1">
      <alignment horizontal="right"/>
    </xf>
    <xf numFmtId="2" fontId="43" fillId="0" borderId="8" xfId="2555" applyNumberFormat="1" applyFont="1" applyBorder="1" applyAlignment="1">
      <alignment horizontal="right"/>
    </xf>
    <xf numFmtId="2" fontId="43" fillId="0" borderId="27" xfId="2555" applyNumberFormat="1" applyFont="1" applyBorder="1" applyAlignment="1">
      <alignment horizontal="right"/>
    </xf>
    <xf numFmtId="2" fontId="43" fillId="0" borderId="20" xfId="2555" applyNumberFormat="1" applyFont="1" applyBorder="1" applyAlignment="1">
      <alignment horizontal="center" vertical="center" wrapText="1"/>
    </xf>
    <xf numFmtId="2" fontId="43" fillId="0" borderId="21" xfId="2555" applyNumberFormat="1" applyFont="1" applyBorder="1" applyAlignment="1">
      <alignment horizontal="center" vertical="center" wrapText="1"/>
    </xf>
    <xf numFmtId="2" fontId="43" fillId="0" borderId="4" xfId="2555" applyNumberFormat="1" applyFont="1" applyBorder="1" applyAlignment="1">
      <alignment horizontal="center" vertical="center" wrapText="1"/>
    </xf>
    <xf numFmtId="2" fontId="43" fillId="0" borderId="5" xfId="2555" applyNumberFormat="1" applyFont="1" applyBorder="1" applyAlignment="1">
      <alignment horizontal="center" vertical="center" wrapText="1"/>
    </xf>
    <xf numFmtId="0" fontId="12" fillId="6" borderId="64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2" fontId="0" fillId="0" borderId="1" xfId="2" applyNumberFormat="1" applyFont="1" applyBorder="1" applyAlignment="1">
      <alignment horizontal="center" vertical="center" wrapText="1"/>
    </xf>
    <xf numFmtId="2" fontId="0" fillId="0" borderId="3" xfId="2" applyNumberFormat="1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33" fillId="0" borderId="5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0" fontId="12" fillId="6" borderId="63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2" fontId="0" fillId="6" borderId="11" xfId="5" applyFont="1" applyFill="1" applyBorder="1" applyAlignment="1">
      <alignment horizontal="center" vertical="center" wrapText="1"/>
    </xf>
    <xf numFmtId="2" fontId="0" fillId="6" borderId="25" xfId="5" applyFont="1" applyFill="1" applyBorder="1" applyAlignment="1">
      <alignment horizontal="center" vertical="center" wrapText="1"/>
    </xf>
    <xf numFmtId="2" fontId="13" fillId="0" borderId="47" xfId="5" applyBorder="1" applyAlignment="1">
      <alignment vertical="center"/>
    </xf>
    <xf numFmtId="2" fontId="13" fillId="0" borderId="9" xfId="5" applyBorder="1" applyAlignment="1">
      <alignment vertical="center"/>
    </xf>
    <xf numFmtId="2" fontId="0" fillId="0" borderId="37" xfId="5" applyFont="1" applyBorder="1" applyAlignment="1">
      <alignment vertical="center"/>
    </xf>
    <xf numFmtId="2" fontId="0" fillId="0" borderId="38" xfId="5" applyFont="1" applyBorder="1" applyAlignment="1">
      <alignment vertical="center"/>
    </xf>
    <xf numFmtId="2" fontId="0" fillId="0" borderId="7" xfId="5" applyFont="1" applyBorder="1" applyAlignment="1">
      <alignment vertical="center"/>
    </xf>
    <xf numFmtId="2" fontId="0" fillId="0" borderId="8" xfId="5" applyFont="1" applyBorder="1" applyAlignment="1">
      <alignment vertical="center"/>
    </xf>
    <xf numFmtId="0" fontId="24" fillId="11" borderId="1" xfId="0" applyFont="1" applyFill="1" applyBorder="1" applyAlignment="1">
      <alignment horizontal="center" vertical="center" wrapText="1"/>
    </xf>
    <xf numFmtId="0" fontId="24" fillId="11" borderId="2" xfId="0" applyFont="1" applyFill="1" applyBorder="1" applyAlignment="1">
      <alignment horizontal="center" vertical="center" wrapText="1"/>
    </xf>
    <xf numFmtId="0" fontId="24" fillId="11" borderId="3" xfId="0" applyFont="1" applyFill="1" applyBorder="1" applyAlignment="1">
      <alignment horizontal="center" vertical="center" wrapText="1"/>
    </xf>
    <xf numFmtId="0" fontId="26" fillId="17" borderId="26" xfId="0" applyFont="1" applyFill="1" applyBorder="1" applyAlignment="1">
      <alignment horizontal="center"/>
    </xf>
    <xf numFmtId="0" fontId="26" fillId="17" borderId="10" xfId="0" applyFont="1" applyFill="1" applyBorder="1" applyAlignment="1">
      <alignment horizontal="center"/>
    </xf>
    <xf numFmtId="0" fontId="26" fillId="17" borderId="11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2" fontId="26" fillId="0" borderId="0" xfId="0" applyNumberFormat="1" applyFont="1" applyAlignment="1">
      <alignment horizontal="center"/>
    </xf>
    <xf numFmtId="0" fontId="36" fillId="0" borderId="64" xfId="0" applyFont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 wrapText="1"/>
    </xf>
    <xf numFmtId="2" fontId="34" fillId="0" borderId="5" xfId="5" applyFont="1" applyBorder="1" applyAlignment="1">
      <alignment horizontal="center" wrapText="1"/>
    </xf>
    <xf numFmtId="0" fontId="37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2" fontId="0" fillId="0" borderId="0" xfId="5" applyFont="1" applyAlignment="1">
      <alignment horizontal="center" vertical="center" wrapText="1"/>
    </xf>
    <xf numFmtId="2" fontId="13" fillId="0" borderId="0" xfId="5" applyAlignment="1">
      <alignment horizontal="center" vertical="center" wrapText="1"/>
    </xf>
    <xf numFmtId="2" fontId="12" fillId="2" borderId="22" xfId="5" applyFont="1" applyFill="1" applyBorder="1" applyAlignment="1">
      <alignment horizontal="center" vertical="center" wrapText="1"/>
    </xf>
    <xf numFmtId="2" fontId="12" fillId="2" borderId="44" xfId="5" applyFont="1" applyFill="1" applyBorder="1" applyAlignment="1">
      <alignment horizontal="center" vertical="center" wrapText="1"/>
    </xf>
    <xf numFmtId="2" fontId="12" fillId="2" borderId="23" xfId="5" applyFont="1" applyFill="1" applyBorder="1" applyAlignment="1">
      <alignment horizontal="center" vertical="center" wrapText="1"/>
    </xf>
    <xf numFmtId="2" fontId="10" fillId="0" borderId="5" xfId="5" applyFont="1" applyBorder="1" applyAlignment="1">
      <alignment horizontal="center" vertical="center" wrapText="1"/>
    </xf>
    <xf numFmtId="2" fontId="13" fillId="0" borderId="5" xfId="5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34" xfId="0" applyFont="1" applyFill="1" applyBorder="1" applyAlignment="1">
      <alignment horizontal="center" vertical="center" wrapText="1"/>
    </xf>
    <xf numFmtId="0" fontId="18" fillId="7" borderId="49" xfId="0" applyFont="1" applyFill="1" applyBorder="1" applyAlignment="1">
      <alignment horizontal="center" vertical="center" wrapText="1"/>
    </xf>
    <xf numFmtId="0" fontId="18" fillId="7" borderId="5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/>
    </xf>
    <xf numFmtId="0" fontId="18" fillId="2" borderId="44" xfId="0" applyFont="1" applyFill="1" applyBorder="1" applyAlignment="1">
      <alignment horizontal="center"/>
    </xf>
    <xf numFmtId="0" fontId="18" fillId="2" borderId="34" xfId="0" applyFont="1" applyFill="1" applyBorder="1" applyAlignment="1">
      <alignment horizontal="center"/>
    </xf>
    <xf numFmtId="2" fontId="0" fillId="5" borderId="42" xfId="5" applyFont="1" applyFill="1" applyBorder="1" applyAlignment="1">
      <alignment horizontal="center" vertical="center" wrapText="1"/>
    </xf>
    <xf numFmtId="2" fontId="0" fillId="5" borderId="43" xfId="5" applyFont="1" applyFill="1" applyBorder="1" applyAlignment="1">
      <alignment horizontal="center" vertical="center" wrapText="1"/>
    </xf>
    <xf numFmtId="2" fontId="0" fillId="5" borderId="57" xfId="5" applyFont="1" applyFill="1" applyBorder="1" applyAlignment="1">
      <alignment horizontal="center" vertical="center" wrapText="1"/>
    </xf>
    <xf numFmtId="2" fontId="13" fillId="5" borderId="42" xfId="5" applyFill="1" applyBorder="1" applyAlignment="1">
      <alignment horizontal="center" vertical="center" wrapText="1"/>
    </xf>
    <xf numFmtId="2" fontId="13" fillId="5" borderId="57" xfId="5" applyFill="1" applyBorder="1" applyAlignment="1">
      <alignment horizontal="center" vertical="center" wrapText="1"/>
    </xf>
    <xf numFmtId="9" fontId="12" fillId="9" borderId="5" xfId="1" applyFont="1" applyFill="1" applyBorder="1" applyAlignment="1">
      <alignment horizontal="center"/>
    </xf>
    <xf numFmtId="9" fontId="12" fillId="9" borderId="1" xfId="1" applyFont="1" applyFill="1" applyBorder="1" applyAlignment="1">
      <alignment horizontal="center"/>
    </xf>
    <xf numFmtId="1" fontId="20" fillId="13" borderId="22" xfId="0" applyNumberFormat="1" applyFont="1" applyFill="1" applyBorder="1" applyAlignment="1">
      <alignment horizontal="center" vertical="center"/>
    </xf>
    <xf numFmtId="1" fontId="20" fillId="13" borderId="41" xfId="0" applyNumberFormat="1" applyFont="1" applyFill="1" applyBorder="1" applyAlignment="1">
      <alignment horizontal="center" vertical="center"/>
    </xf>
    <xf numFmtId="1" fontId="20" fillId="13" borderId="3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69" fontId="0" fillId="0" borderId="5" xfId="0" applyNumberFormat="1" applyBorder="1" applyAlignment="1">
      <alignment horizontal="center"/>
    </xf>
    <xf numFmtId="169" fontId="0" fillId="0" borderId="1" xfId="0" applyNumberFormat="1" applyBorder="1" applyAlignment="1">
      <alignment horizontal="center"/>
    </xf>
    <xf numFmtId="168" fontId="12" fillId="9" borderId="5" xfId="0" applyNumberFormat="1" applyFont="1" applyFill="1" applyBorder="1" applyAlignment="1">
      <alignment horizontal="center"/>
    </xf>
    <xf numFmtId="168" fontId="12" fillId="9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2" fontId="0" fillId="0" borderId="0" xfId="5" applyFont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1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2" fontId="16" fillId="0" borderId="5" xfId="5" applyFont="1" applyBorder="1" applyAlignment="1">
      <alignment horizontal="center" wrapText="1"/>
    </xf>
    <xf numFmtId="168" fontId="16" fillId="2" borderId="5" xfId="5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2" fontId="0" fillId="0" borderId="71" xfId="5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12" fillId="0" borderId="26" xfId="0" applyFont="1" applyBorder="1" applyAlignment="1">
      <alignment horizontal="center" wrapText="1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4" fillId="21" borderId="20" xfId="2574" applyFont="1" applyFill="1" applyBorder="1" applyAlignment="1">
      <alignment horizontal="center" vertical="center"/>
    </xf>
    <xf numFmtId="0" fontId="34" fillId="21" borderId="21" xfId="2574" applyFont="1" applyFill="1" applyBorder="1" applyAlignment="1">
      <alignment horizontal="center" vertical="center"/>
    </xf>
    <xf numFmtId="0" fontId="46" fillId="13" borderId="5" xfId="2574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5" fillId="15" borderId="0" xfId="0" applyNumberFormat="1" applyFont="1" applyFill="1" applyAlignment="1">
      <alignment horizontal="center" vertical="center" wrapText="1"/>
    </xf>
    <xf numFmtId="0" fontId="3" fillId="0" borderId="5" xfId="0" applyFont="1" applyBorder="1"/>
    <xf numFmtId="168" fontId="0" fillId="15" borderId="5" xfId="0" applyNumberForma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48" fillId="13" borderId="5" xfId="2574" applyFont="1" applyFill="1" applyBorder="1" applyAlignment="1">
      <alignment horizontal="center" vertical="center"/>
    </xf>
    <xf numFmtId="0" fontId="34" fillId="13" borderId="4" xfId="2574" applyFont="1" applyFill="1" applyBorder="1" applyAlignment="1">
      <alignment horizontal="center" vertical="center"/>
    </xf>
    <xf numFmtId="0" fontId="34" fillId="13" borderId="5" xfId="2574" applyFont="1" applyFill="1" applyBorder="1" applyAlignment="1">
      <alignment horizontal="center" vertical="center"/>
    </xf>
    <xf numFmtId="2" fontId="13" fillId="9" borderId="50" xfId="5" applyFill="1" applyBorder="1" applyAlignment="1">
      <alignment horizontal="center" vertical="center" wrapText="1"/>
    </xf>
    <xf numFmtId="2" fontId="13" fillId="9" borderId="53" xfId="5" applyFill="1" applyBorder="1" applyAlignment="1">
      <alignment horizontal="center" vertical="center" wrapText="1"/>
    </xf>
    <xf numFmtId="2" fontId="13" fillId="9" borderId="51" xfId="5" applyFill="1" applyBorder="1" applyAlignment="1">
      <alignment horizontal="center" vertical="center" wrapText="1"/>
    </xf>
    <xf numFmtId="2" fontId="13" fillId="9" borderId="54" xfId="5" applyFill="1" applyBorder="1" applyAlignment="1">
      <alignment horizontal="center" vertical="center" wrapText="1"/>
    </xf>
    <xf numFmtId="2" fontId="20" fillId="9" borderId="40" xfId="5" applyFont="1" applyFill="1" applyBorder="1" applyAlignment="1">
      <alignment horizontal="right" vertical="center" wrapText="1"/>
    </xf>
    <xf numFmtId="2" fontId="20" fillId="9" borderId="41" xfId="5" applyFont="1" applyFill="1" applyBorder="1" applyAlignment="1">
      <alignment horizontal="right" vertical="center" wrapText="1"/>
    </xf>
    <xf numFmtId="2" fontId="20" fillId="9" borderId="49" xfId="5" applyFont="1" applyFill="1" applyBorder="1" applyAlignment="1">
      <alignment horizontal="right" vertical="center" wrapText="1"/>
    </xf>
    <xf numFmtId="2" fontId="20" fillId="9" borderId="42" xfId="5" applyFont="1" applyFill="1" applyBorder="1" applyAlignment="1">
      <alignment horizontal="right" vertical="center" wrapText="1"/>
    </xf>
    <xf numFmtId="2" fontId="20" fillId="9" borderId="43" xfId="5" applyFont="1" applyFill="1" applyBorder="1" applyAlignment="1">
      <alignment horizontal="right" vertical="center" wrapText="1"/>
    </xf>
    <xf numFmtId="2" fontId="20" fillId="9" borderId="52" xfId="5" applyFont="1" applyFill="1" applyBorder="1" applyAlignment="1">
      <alignment horizontal="right" vertical="center" wrapText="1"/>
    </xf>
    <xf numFmtId="2" fontId="0" fillId="0" borderId="19" xfId="5" applyFont="1" applyBorder="1" applyAlignment="1">
      <alignment horizontal="center" vertical="center" wrapText="1"/>
    </xf>
    <xf numFmtId="2" fontId="0" fillId="0" borderId="2" xfId="5" applyFont="1" applyBorder="1" applyAlignment="1">
      <alignment horizontal="center" vertical="center" wrapText="1"/>
    </xf>
    <xf numFmtId="2" fontId="0" fillId="0" borderId="3" xfId="5" applyFont="1" applyBorder="1" applyAlignment="1">
      <alignment horizontal="center" vertical="center" wrapText="1"/>
    </xf>
    <xf numFmtId="1" fontId="13" fillId="0" borderId="1" xfId="5" applyNumberFormat="1" applyBorder="1" applyAlignment="1">
      <alignment horizontal="center"/>
    </xf>
    <xf numFmtId="1" fontId="13" fillId="0" borderId="18" xfId="5" applyNumberFormat="1" applyBorder="1" applyAlignment="1">
      <alignment horizontal="center"/>
    </xf>
    <xf numFmtId="2" fontId="13" fillId="0" borderId="44" xfId="5" applyBorder="1"/>
    <xf numFmtId="2" fontId="0" fillId="3" borderId="20" xfId="5" applyFont="1" applyFill="1" applyBorder="1" applyAlignment="1">
      <alignment horizontal="center" vertical="center" wrapText="1"/>
    </xf>
    <xf numFmtId="2" fontId="0" fillId="3" borderId="21" xfId="5" applyFont="1" applyFill="1" applyBorder="1" applyAlignment="1">
      <alignment horizontal="center" vertical="center" wrapText="1"/>
    </xf>
    <xf numFmtId="2" fontId="0" fillId="0" borderId="4" xfId="5" applyFont="1" applyBorder="1" applyAlignment="1">
      <alignment horizontal="center" vertical="center" wrapText="1"/>
    </xf>
    <xf numFmtId="2" fontId="0" fillId="0" borderId="5" xfId="5" applyFont="1" applyBorder="1" applyAlignment="1">
      <alignment horizontal="center" vertical="center" wrapText="1"/>
    </xf>
    <xf numFmtId="2" fontId="12" fillId="8" borderId="35" xfId="5" applyFont="1" applyFill="1" applyBorder="1" applyAlignment="1">
      <alignment horizontal="right" vertical="center" wrapText="1"/>
    </xf>
    <xf numFmtId="2" fontId="12" fillId="8" borderId="39" xfId="5" applyFont="1" applyFill="1" applyBorder="1" applyAlignment="1">
      <alignment horizontal="right" vertical="center" wrapText="1"/>
    </xf>
    <xf numFmtId="2" fontId="12" fillId="8" borderId="48" xfId="5" applyFont="1" applyFill="1" applyBorder="1" applyAlignment="1">
      <alignment horizontal="right" vertical="center" wrapText="1"/>
    </xf>
    <xf numFmtId="2" fontId="0" fillId="3" borderId="14" xfId="5" applyFont="1" applyFill="1" applyBorder="1" applyAlignment="1">
      <alignment horizontal="center" vertical="center" wrapText="1"/>
    </xf>
    <xf numFmtId="2" fontId="0" fillId="3" borderId="15" xfId="5" applyFont="1" applyFill="1" applyBorder="1" applyAlignment="1">
      <alignment horizontal="center" vertical="center" wrapText="1"/>
    </xf>
    <xf numFmtId="2" fontId="0" fillId="3" borderId="16" xfId="5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18" fillId="2" borderId="46" xfId="0" applyFont="1" applyFill="1" applyBorder="1" applyAlignment="1">
      <alignment horizontal="center"/>
    </xf>
    <xf numFmtId="2" fontId="0" fillId="5" borderId="33" xfId="5" applyFont="1" applyFill="1" applyBorder="1" applyAlignment="1">
      <alignment horizontal="center" vertical="center" wrapText="1"/>
    </xf>
    <xf numFmtId="2" fontId="0" fillId="5" borderId="30" xfId="5" applyFont="1" applyFill="1" applyBorder="1" applyAlignment="1">
      <alignment horizontal="center" vertical="center" wrapText="1"/>
    </xf>
    <xf numFmtId="2" fontId="0" fillId="5" borderId="22" xfId="5" applyFont="1" applyFill="1" applyBorder="1" applyAlignment="1">
      <alignment horizontal="center" vertical="center" wrapText="1"/>
    </xf>
    <xf numFmtId="2" fontId="13" fillId="5" borderId="34" xfId="5" applyFill="1" applyBorder="1" applyAlignment="1">
      <alignment horizontal="center" vertical="center" wrapText="1"/>
    </xf>
    <xf numFmtId="2" fontId="0" fillId="5" borderId="35" xfId="5" applyFont="1" applyFill="1" applyBorder="1" applyAlignment="1">
      <alignment horizontal="center" vertical="center" wrapText="1"/>
    </xf>
    <xf numFmtId="2" fontId="13" fillId="5" borderId="36" xfId="5" applyFill="1" applyBorder="1" applyAlignment="1">
      <alignment horizontal="center" vertical="center" wrapText="1"/>
    </xf>
  </cellXfs>
  <cellStyles count="2578">
    <cellStyle name="Comma 2" xfId="2" xr:uid="{00000000-0005-0000-0000-000000000000}"/>
    <cellStyle name="Comma 2 10" xfId="132" xr:uid="{00000000-0005-0000-0000-000001000000}"/>
    <cellStyle name="Comma 2 10 2" xfId="482" xr:uid="{00000000-0005-0000-0000-000002000000}"/>
    <cellStyle name="Comma 2 10 3" xfId="794" xr:uid="{00000000-0005-0000-0000-000003000000}"/>
    <cellStyle name="Comma 2 10 4" xfId="1099" xr:uid="{00000000-0005-0000-0000-000004000000}"/>
    <cellStyle name="Comma 2 10 5" xfId="1423" xr:uid="{00000000-0005-0000-0000-000005000000}"/>
    <cellStyle name="Comma 2 10 6" xfId="2040" xr:uid="{00000000-0005-0000-0000-000006000000}"/>
    <cellStyle name="Comma 2 10 7" xfId="1922" xr:uid="{00000000-0005-0000-0000-000007000000}"/>
    <cellStyle name="Comma 2 10 8" xfId="2255" xr:uid="{00000000-0005-0000-0000-000008000000}"/>
    <cellStyle name="Comma 2 11" xfId="141" xr:uid="{00000000-0005-0000-0000-000009000000}"/>
    <cellStyle name="Comma 2 11 2" xfId="491" xr:uid="{00000000-0005-0000-0000-00000A000000}"/>
    <cellStyle name="Comma 2 11 3" xfId="803" xr:uid="{00000000-0005-0000-0000-00000B000000}"/>
    <cellStyle name="Comma 2 11 4" xfId="1107" xr:uid="{00000000-0005-0000-0000-00000C000000}"/>
    <cellStyle name="Comma 2 11 5" xfId="1432" xr:uid="{00000000-0005-0000-0000-00000D000000}"/>
    <cellStyle name="Comma 2 11 6" xfId="2026" xr:uid="{00000000-0005-0000-0000-00000E000000}"/>
    <cellStyle name="Comma 2 11 7" xfId="1962" xr:uid="{00000000-0005-0000-0000-00000F000000}"/>
    <cellStyle name="Comma 2 11 8" xfId="2163" xr:uid="{00000000-0005-0000-0000-000010000000}"/>
    <cellStyle name="Comma 2 12" xfId="150" xr:uid="{00000000-0005-0000-0000-000011000000}"/>
    <cellStyle name="Comma 2 12 2" xfId="500" xr:uid="{00000000-0005-0000-0000-000012000000}"/>
    <cellStyle name="Comma 2 12 3" xfId="812" xr:uid="{00000000-0005-0000-0000-000013000000}"/>
    <cellStyle name="Comma 2 12 4" xfId="1115" xr:uid="{00000000-0005-0000-0000-000014000000}"/>
    <cellStyle name="Comma 2 12 5" xfId="1441" xr:uid="{00000000-0005-0000-0000-000015000000}"/>
    <cellStyle name="Comma 2 12 6" xfId="2007" xr:uid="{00000000-0005-0000-0000-000016000000}"/>
    <cellStyle name="Comma 2 12 7" xfId="2002" xr:uid="{00000000-0005-0000-0000-000017000000}"/>
    <cellStyle name="Comma 2 12 8" xfId="1812" xr:uid="{00000000-0005-0000-0000-000018000000}"/>
    <cellStyle name="Comma 2 13" xfId="159" xr:uid="{00000000-0005-0000-0000-000019000000}"/>
    <cellStyle name="Comma 2 13 2" xfId="509" xr:uid="{00000000-0005-0000-0000-00001A000000}"/>
    <cellStyle name="Comma 2 13 3" xfId="821" xr:uid="{00000000-0005-0000-0000-00001B000000}"/>
    <cellStyle name="Comma 2 13 4" xfId="1123" xr:uid="{00000000-0005-0000-0000-00001C000000}"/>
    <cellStyle name="Comma 2 13 5" xfId="1449" xr:uid="{00000000-0005-0000-0000-00001D000000}"/>
    <cellStyle name="Comma 2 13 6" xfId="1987" xr:uid="{00000000-0005-0000-0000-00001E000000}"/>
    <cellStyle name="Comma 2 13 7" xfId="2053" xr:uid="{00000000-0005-0000-0000-00001F000000}"/>
    <cellStyle name="Comma 2 13 8" xfId="2270" xr:uid="{00000000-0005-0000-0000-000020000000}"/>
    <cellStyle name="Comma 2 14" xfId="168" xr:uid="{00000000-0005-0000-0000-000021000000}"/>
    <cellStyle name="Comma 2 14 2" xfId="518" xr:uid="{00000000-0005-0000-0000-000022000000}"/>
    <cellStyle name="Comma 2 14 3" xfId="830" xr:uid="{00000000-0005-0000-0000-000023000000}"/>
    <cellStyle name="Comma 2 14 4" xfId="1131" xr:uid="{00000000-0005-0000-0000-000024000000}"/>
    <cellStyle name="Comma 2 14 5" xfId="1457" xr:uid="{00000000-0005-0000-0000-000025000000}"/>
    <cellStyle name="Comma 2 14 6" xfId="1879" xr:uid="{00000000-0005-0000-0000-000026000000}"/>
    <cellStyle name="Comma 2 14 7" xfId="2004" xr:uid="{00000000-0005-0000-0000-000027000000}"/>
    <cellStyle name="Comma 2 14 8" xfId="2010" xr:uid="{00000000-0005-0000-0000-000028000000}"/>
    <cellStyle name="Comma 2 15" xfId="177" xr:uid="{00000000-0005-0000-0000-000029000000}"/>
    <cellStyle name="Comma 2 15 2" xfId="527" xr:uid="{00000000-0005-0000-0000-00002A000000}"/>
    <cellStyle name="Comma 2 15 3" xfId="839" xr:uid="{00000000-0005-0000-0000-00002B000000}"/>
    <cellStyle name="Comma 2 15 4" xfId="1139" xr:uid="{00000000-0005-0000-0000-00002C000000}"/>
    <cellStyle name="Comma 2 15 5" xfId="1465" xr:uid="{00000000-0005-0000-0000-00002D000000}"/>
    <cellStyle name="Comma 2 15 6" xfId="1963" xr:uid="{00000000-0005-0000-0000-00002E000000}"/>
    <cellStyle name="Comma 2 15 7" xfId="1757" xr:uid="{00000000-0005-0000-0000-00002F000000}"/>
    <cellStyle name="Comma 2 15 8" xfId="2074" xr:uid="{00000000-0005-0000-0000-000030000000}"/>
    <cellStyle name="Comma 2 16" xfId="186" xr:uid="{00000000-0005-0000-0000-000031000000}"/>
    <cellStyle name="Comma 2 16 2" xfId="536" xr:uid="{00000000-0005-0000-0000-000032000000}"/>
    <cellStyle name="Comma 2 16 3" xfId="848" xr:uid="{00000000-0005-0000-0000-000033000000}"/>
    <cellStyle name="Comma 2 16 4" xfId="1147" xr:uid="{00000000-0005-0000-0000-000034000000}"/>
    <cellStyle name="Comma 2 16 5" xfId="1474" xr:uid="{00000000-0005-0000-0000-000035000000}"/>
    <cellStyle name="Comma 2 16 6" xfId="1947" xr:uid="{00000000-0005-0000-0000-000036000000}"/>
    <cellStyle name="Comma 2 16 7" xfId="1799" xr:uid="{00000000-0005-0000-0000-000037000000}"/>
    <cellStyle name="Comma 2 16 8" xfId="1409" xr:uid="{00000000-0005-0000-0000-000038000000}"/>
    <cellStyle name="Comma 2 17" xfId="195" xr:uid="{00000000-0005-0000-0000-000039000000}"/>
    <cellStyle name="Comma 2 17 2" xfId="545" xr:uid="{00000000-0005-0000-0000-00003A000000}"/>
    <cellStyle name="Comma 2 17 3" xfId="857" xr:uid="{00000000-0005-0000-0000-00003B000000}"/>
    <cellStyle name="Comma 2 17 4" xfId="1155" xr:uid="{00000000-0005-0000-0000-00003C000000}"/>
    <cellStyle name="Comma 2 17 5" xfId="1483" xr:uid="{00000000-0005-0000-0000-00003D000000}"/>
    <cellStyle name="Comma 2 17 6" xfId="1927" xr:uid="{00000000-0005-0000-0000-00003E000000}"/>
    <cellStyle name="Comma 2 17 7" xfId="1849" xr:uid="{00000000-0005-0000-0000-00003F000000}"/>
    <cellStyle name="Comma 2 17 8" xfId="1906" xr:uid="{00000000-0005-0000-0000-000040000000}"/>
    <cellStyle name="Comma 2 18" xfId="204" xr:uid="{00000000-0005-0000-0000-000041000000}"/>
    <cellStyle name="Comma 2 18 2" xfId="554" xr:uid="{00000000-0005-0000-0000-000042000000}"/>
    <cellStyle name="Comma 2 18 3" xfId="866" xr:uid="{00000000-0005-0000-0000-000043000000}"/>
    <cellStyle name="Comma 2 18 4" xfId="1163" xr:uid="{00000000-0005-0000-0000-000044000000}"/>
    <cellStyle name="Comma 2 18 5" xfId="1491" xr:uid="{00000000-0005-0000-0000-000045000000}"/>
    <cellStyle name="Comma 2 18 6" xfId="1878" xr:uid="{00000000-0005-0000-0000-000046000000}"/>
    <cellStyle name="Comma 2 18 7" xfId="2207" xr:uid="{00000000-0005-0000-0000-000047000000}"/>
    <cellStyle name="Comma 2 18 8" xfId="2399" xr:uid="{00000000-0005-0000-0000-000048000000}"/>
    <cellStyle name="Comma 2 19" xfId="213" xr:uid="{00000000-0005-0000-0000-000049000000}"/>
    <cellStyle name="Comma 2 19 2" xfId="563" xr:uid="{00000000-0005-0000-0000-00004A000000}"/>
    <cellStyle name="Comma 2 19 3" xfId="875" xr:uid="{00000000-0005-0000-0000-00004B000000}"/>
    <cellStyle name="Comma 2 19 4" xfId="1171" xr:uid="{00000000-0005-0000-0000-00004C000000}"/>
    <cellStyle name="Comma 2 19 5" xfId="1500" xr:uid="{00000000-0005-0000-0000-00004D000000}"/>
    <cellStyle name="Comma 2 19 6" xfId="1802" xr:uid="{00000000-0005-0000-0000-00004E000000}"/>
    <cellStyle name="Comma 2 19 7" xfId="1382" xr:uid="{00000000-0005-0000-0000-00004F000000}"/>
    <cellStyle name="Comma 2 19 8" xfId="2132" xr:uid="{00000000-0005-0000-0000-000050000000}"/>
    <cellStyle name="Comma 2 2" xfId="60" xr:uid="{00000000-0005-0000-0000-000051000000}"/>
    <cellStyle name="Comma 2 2 2" xfId="414" xr:uid="{00000000-0005-0000-0000-000052000000}"/>
    <cellStyle name="Comma 2 2 3" xfId="728" xr:uid="{00000000-0005-0000-0000-000053000000}"/>
    <cellStyle name="Comma 2 2 4" xfId="1035" xr:uid="{00000000-0005-0000-0000-000054000000}"/>
    <cellStyle name="Comma 2 2 5" xfId="1352" xr:uid="{00000000-0005-0000-0000-000055000000}"/>
    <cellStyle name="Comma 2 2 6" xfId="1787" xr:uid="{00000000-0005-0000-0000-000056000000}"/>
    <cellStyle name="Comma 2 2 7" xfId="1801" xr:uid="{00000000-0005-0000-0000-000057000000}"/>
    <cellStyle name="Comma 2 2 8" xfId="1391" xr:uid="{00000000-0005-0000-0000-000058000000}"/>
    <cellStyle name="Comma 2 20" xfId="222" xr:uid="{00000000-0005-0000-0000-000059000000}"/>
    <cellStyle name="Comma 2 20 2" xfId="572" xr:uid="{00000000-0005-0000-0000-00005A000000}"/>
    <cellStyle name="Comma 2 20 3" xfId="884" xr:uid="{00000000-0005-0000-0000-00005B000000}"/>
    <cellStyle name="Comma 2 20 4" xfId="1179" xr:uid="{00000000-0005-0000-0000-00005C000000}"/>
    <cellStyle name="Comma 2 20 5" xfId="1508" xr:uid="{00000000-0005-0000-0000-00005D000000}"/>
    <cellStyle name="Comma 2 20 6" xfId="2251" xr:uid="{00000000-0005-0000-0000-00005E000000}"/>
    <cellStyle name="Comma 2 20 7" xfId="2435" xr:uid="{00000000-0005-0000-0000-00005F000000}"/>
    <cellStyle name="Comma 2 20 8" xfId="2548" xr:uid="{00000000-0005-0000-0000-000060000000}"/>
    <cellStyle name="Comma 2 21" xfId="231" xr:uid="{00000000-0005-0000-0000-000061000000}"/>
    <cellStyle name="Comma 2 21 2" xfId="581" xr:uid="{00000000-0005-0000-0000-000062000000}"/>
    <cellStyle name="Comma 2 21 3" xfId="893" xr:uid="{00000000-0005-0000-0000-000063000000}"/>
    <cellStyle name="Comma 2 21 4" xfId="1187" xr:uid="{00000000-0005-0000-0000-000064000000}"/>
    <cellStyle name="Comma 2 21 5" xfId="1517" xr:uid="{00000000-0005-0000-0000-000065000000}"/>
    <cellStyle name="Comma 2 21 6" xfId="2234" xr:uid="{00000000-0005-0000-0000-000066000000}"/>
    <cellStyle name="Comma 2 21 7" xfId="2420" xr:uid="{00000000-0005-0000-0000-000067000000}"/>
    <cellStyle name="Comma 2 21 8" xfId="2539" xr:uid="{00000000-0005-0000-0000-000068000000}"/>
    <cellStyle name="Comma 2 22" xfId="240" xr:uid="{00000000-0005-0000-0000-000069000000}"/>
    <cellStyle name="Comma 2 22 2" xfId="590" xr:uid="{00000000-0005-0000-0000-00006A000000}"/>
    <cellStyle name="Comma 2 22 3" xfId="902" xr:uid="{00000000-0005-0000-0000-00006B000000}"/>
    <cellStyle name="Comma 2 22 4" xfId="1195" xr:uid="{00000000-0005-0000-0000-00006C000000}"/>
    <cellStyle name="Comma 2 22 5" xfId="1525" xr:uid="{00000000-0005-0000-0000-00006D000000}"/>
    <cellStyle name="Comma 2 22 6" xfId="2216" xr:uid="{00000000-0005-0000-0000-00006E000000}"/>
    <cellStyle name="Comma 2 22 7" xfId="2405" xr:uid="{00000000-0005-0000-0000-00006F000000}"/>
    <cellStyle name="Comma 2 22 8" xfId="2530" xr:uid="{00000000-0005-0000-0000-000070000000}"/>
    <cellStyle name="Comma 2 23" xfId="249" xr:uid="{00000000-0005-0000-0000-000071000000}"/>
    <cellStyle name="Comma 2 23 2" xfId="599" xr:uid="{00000000-0005-0000-0000-000072000000}"/>
    <cellStyle name="Comma 2 23 3" xfId="911" xr:uid="{00000000-0005-0000-0000-000073000000}"/>
    <cellStyle name="Comma 2 23 4" xfId="1203" xr:uid="{00000000-0005-0000-0000-000074000000}"/>
    <cellStyle name="Comma 2 23 5" xfId="1533" xr:uid="{00000000-0005-0000-0000-000075000000}"/>
    <cellStyle name="Comma 2 23 6" xfId="2204" xr:uid="{00000000-0005-0000-0000-000076000000}"/>
    <cellStyle name="Comma 2 23 7" xfId="2396" xr:uid="{00000000-0005-0000-0000-000077000000}"/>
    <cellStyle name="Comma 2 23 8" xfId="2524" xr:uid="{00000000-0005-0000-0000-000078000000}"/>
    <cellStyle name="Comma 2 24" xfId="258" xr:uid="{00000000-0005-0000-0000-000079000000}"/>
    <cellStyle name="Comma 2 24 2" xfId="608" xr:uid="{00000000-0005-0000-0000-00007A000000}"/>
    <cellStyle name="Comma 2 24 3" xfId="920" xr:uid="{00000000-0005-0000-0000-00007B000000}"/>
    <cellStyle name="Comma 2 24 4" xfId="1211" xr:uid="{00000000-0005-0000-0000-00007C000000}"/>
    <cellStyle name="Comma 2 24 5" xfId="1541" xr:uid="{00000000-0005-0000-0000-00007D000000}"/>
    <cellStyle name="Comma 2 24 6" xfId="2186" xr:uid="{00000000-0005-0000-0000-00007E000000}"/>
    <cellStyle name="Comma 2 24 7" xfId="2380" xr:uid="{00000000-0005-0000-0000-00007F000000}"/>
    <cellStyle name="Comma 2 24 8" xfId="2515" xr:uid="{00000000-0005-0000-0000-000080000000}"/>
    <cellStyle name="Comma 2 25" xfId="267" xr:uid="{00000000-0005-0000-0000-000081000000}"/>
    <cellStyle name="Comma 2 25 2" xfId="617" xr:uid="{00000000-0005-0000-0000-000082000000}"/>
    <cellStyle name="Comma 2 25 3" xfId="929" xr:uid="{00000000-0005-0000-0000-000083000000}"/>
    <cellStyle name="Comma 2 25 4" xfId="1219" xr:uid="{00000000-0005-0000-0000-000084000000}"/>
    <cellStyle name="Comma 2 25 5" xfId="1549" xr:uid="{00000000-0005-0000-0000-000085000000}"/>
    <cellStyle name="Comma 2 25 6" xfId="2167" xr:uid="{00000000-0005-0000-0000-000086000000}"/>
    <cellStyle name="Comma 2 25 7" xfId="2365" xr:uid="{00000000-0005-0000-0000-000087000000}"/>
    <cellStyle name="Comma 2 25 8" xfId="2507" xr:uid="{00000000-0005-0000-0000-000088000000}"/>
    <cellStyle name="Comma 2 26" xfId="276" xr:uid="{00000000-0005-0000-0000-000089000000}"/>
    <cellStyle name="Comma 2 26 2" xfId="626" xr:uid="{00000000-0005-0000-0000-00008A000000}"/>
    <cellStyle name="Comma 2 26 3" xfId="938" xr:uid="{00000000-0005-0000-0000-00008B000000}"/>
    <cellStyle name="Comma 2 26 4" xfId="1227" xr:uid="{00000000-0005-0000-0000-00008C000000}"/>
    <cellStyle name="Comma 2 26 5" xfId="1558" xr:uid="{00000000-0005-0000-0000-00008D000000}"/>
    <cellStyle name="Comma 2 26 6" xfId="2006" xr:uid="{00000000-0005-0000-0000-00008E000000}"/>
    <cellStyle name="Comma 2 26 7" xfId="2206" xr:uid="{00000000-0005-0000-0000-00008F000000}"/>
    <cellStyle name="Comma 2 26 8" xfId="2398" xr:uid="{00000000-0005-0000-0000-000090000000}"/>
    <cellStyle name="Comma 2 27" xfId="285" xr:uid="{00000000-0005-0000-0000-000091000000}"/>
    <cellStyle name="Comma 2 27 2" xfId="635" xr:uid="{00000000-0005-0000-0000-000092000000}"/>
    <cellStyle name="Comma 2 27 3" xfId="947" xr:uid="{00000000-0005-0000-0000-000093000000}"/>
    <cellStyle name="Comma 2 27 4" xfId="1235" xr:uid="{00000000-0005-0000-0000-000094000000}"/>
    <cellStyle name="Comma 2 27 5" xfId="1567" xr:uid="{00000000-0005-0000-0000-000095000000}"/>
    <cellStyle name="Comma 2 27 6" xfId="2140" xr:uid="{00000000-0005-0000-0000-000096000000}"/>
    <cellStyle name="Comma 2 27 7" xfId="2344" xr:uid="{00000000-0005-0000-0000-000097000000}"/>
    <cellStyle name="Comma 2 27 8" xfId="2494" xr:uid="{00000000-0005-0000-0000-000098000000}"/>
    <cellStyle name="Comma 2 28" xfId="294" xr:uid="{00000000-0005-0000-0000-000099000000}"/>
    <cellStyle name="Comma 2 28 2" xfId="644" xr:uid="{00000000-0005-0000-0000-00009A000000}"/>
    <cellStyle name="Comma 2 28 3" xfId="956" xr:uid="{00000000-0005-0000-0000-00009B000000}"/>
    <cellStyle name="Comma 2 28 4" xfId="1243" xr:uid="{00000000-0005-0000-0000-00009C000000}"/>
    <cellStyle name="Comma 2 28 5" xfId="1576" xr:uid="{00000000-0005-0000-0000-00009D000000}"/>
    <cellStyle name="Comma 2 28 6" xfId="2124" xr:uid="{00000000-0005-0000-0000-00009E000000}"/>
    <cellStyle name="Comma 2 28 7" xfId="2331" xr:uid="{00000000-0005-0000-0000-00009F000000}"/>
    <cellStyle name="Comma 2 28 8" xfId="2486" xr:uid="{00000000-0005-0000-0000-0000A0000000}"/>
    <cellStyle name="Comma 2 29" xfId="303" xr:uid="{00000000-0005-0000-0000-0000A1000000}"/>
    <cellStyle name="Comma 2 29 2" xfId="653" xr:uid="{00000000-0005-0000-0000-0000A2000000}"/>
    <cellStyle name="Comma 2 29 3" xfId="965" xr:uid="{00000000-0005-0000-0000-0000A3000000}"/>
    <cellStyle name="Comma 2 29 4" xfId="1251" xr:uid="{00000000-0005-0000-0000-0000A4000000}"/>
    <cellStyle name="Comma 2 29 5" xfId="1585" xr:uid="{00000000-0005-0000-0000-0000A5000000}"/>
    <cellStyle name="Comma 2 29 6" xfId="2110" xr:uid="{00000000-0005-0000-0000-0000A6000000}"/>
    <cellStyle name="Comma 2 29 7" xfId="2319" xr:uid="{00000000-0005-0000-0000-0000A7000000}"/>
    <cellStyle name="Comma 2 29 8" xfId="2479" xr:uid="{00000000-0005-0000-0000-0000A8000000}"/>
    <cellStyle name="Comma 2 3" xfId="69" xr:uid="{00000000-0005-0000-0000-0000A9000000}"/>
    <cellStyle name="Comma 2 3 2" xfId="423" xr:uid="{00000000-0005-0000-0000-0000AA000000}"/>
    <cellStyle name="Comma 2 3 3" xfId="737" xr:uid="{00000000-0005-0000-0000-0000AB000000}"/>
    <cellStyle name="Comma 2 3 4" xfId="1043" xr:uid="{00000000-0005-0000-0000-0000AC000000}"/>
    <cellStyle name="Comma 2 3 5" xfId="1360" xr:uid="{00000000-0005-0000-0000-0000AD000000}"/>
    <cellStyle name="Comma 2 3 6" xfId="1680" xr:uid="{00000000-0005-0000-0000-0000AE000000}"/>
    <cellStyle name="Comma 2 3 7" xfId="1952" xr:uid="{00000000-0005-0000-0000-0000AF000000}"/>
    <cellStyle name="Comma 2 3 8" xfId="1984" xr:uid="{00000000-0005-0000-0000-0000B0000000}"/>
    <cellStyle name="Comma 2 30" xfId="312" xr:uid="{00000000-0005-0000-0000-0000B1000000}"/>
    <cellStyle name="Comma 2 30 2" xfId="661" xr:uid="{00000000-0005-0000-0000-0000B2000000}"/>
    <cellStyle name="Comma 2 30 3" xfId="974" xr:uid="{00000000-0005-0000-0000-0000B3000000}"/>
    <cellStyle name="Comma 2 30 4" xfId="1259" xr:uid="{00000000-0005-0000-0000-0000B4000000}"/>
    <cellStyle name="Comma 2 30 5" xfId="1593" xr:uid="{00000000-0005-0000-0000-0000B5000000}"/>
    <cellStyle name="Comma 2 30 6" xfId="2099" xr:uid="{00000000-0005-0000-0000-0000B6000000}"/>
    <cellStyle name="Comma 2 30 7" xfId="2310" xr:uid="{00000000-0005-0000-0000-0000B7000000}"/>
    <cellStyle name="Comma 2 30 8" xfId="2474" xr:uid="{00000000-0005-0000-0000-0000B8000000}"/>
    <cellStyle name="Comma 2 31" xfId="321" xr:uid="{00000000-0005-0000-0000-0000B9000000}"/>
    <cellStyle name="Comma 2 31 2" xfId="669" xr:uid="{00000000-0005-0000-0000-0000BA000000}"/>
    <cellStyle name="Comma 2 31 3" xfId="983" xr:uid="{00000000-0005-0000-0000-0000BB000000}"/>
    <cellStyle name="Comma 2 31 4" xfId="1267" xr:uid="{00000000-0005-0000-0000-0000BC000000}"/>
    <cellStyle name="Comma 2 31 5" xfId="1601" xr:uid="{00000000-0005-0000-0000-0000BD000000}"/>
    <cellStyle name="Comma 2 31 6" xfId="2082" xr:uid="{00000000-0005-0000-0000-0000BE000000}"/>
    <cellStyle name="Comma 2 31 7" xfId="2296" xr:uid="{00000000-0005-0000-0000-0000BF000000}"/>
    <cellStyle name="Comma 2 31 8" xfId="2465" xr:uid="{00000000-0005-0000-0000-0000C0000000}"/>
    <cellStyle name="Comma 2 32" xfId="330" xr:uid="{00000000-0005-0000-0000-0000C1000000}"/>
    <cellStyle name="Comma 2 32 2" xfId="678" xr:uid="{00000000-0005-0000-0000-0000C2000000}"/>
    <cellStyle name="Comma 2 32 3" xfId="992" xr:uid="{00000000-0005-0000-0000-0000C3000000}"/>
    <cellStyle name="Comma 2 32 4" xfId="1275" xr:uid="{00000000-0005-0000-0000-0000C4000000}"/>
    <cellStyle name="Comma 2 32 5" xfId="1609" xr:uid="{00000000-0005-0000-0000-0000C5000000}"/>
    <cellStyle name="Comma 2 32 6" xfId="2069" xr:uid="{00000000-0005-0000-0000-0000C6000000}"/>
    <cellStyle name="Comma 2 32 7" xfId="2285" xr:uid="{00000000-0005-0000-0000-0000C7000000}"/>
    <cellStyle name="Comma 2 32 8" xfId="2460" xr:uid="{00000000-0005-0000-0000-0000C8000000}"/>
    <cellStyle name="Comma 2 33" xfId="339" xr:uid="{00000000-0005-0000-0000-0000C9000000}"/>
    <cellStyle name="Comma 2 33 2" xfId="687" xr:uid="{00000000-0005-0000-0000-0000CA000000}"/>
    <cellStyle name="Comma 2 33 3" xfId="1000" xr:uid="{00000000-0005-0000-0000-0000CB000000}"/>
    <cellStyle name="Comma 2 33 4" xfId="1283" xr:uid="{00000000-0005-0000-0000-0000CC000000}"/>
    <cellStyle name="Comma 2 33 5" xfId="1617" xr:uid="{00000000-0005-0000-0000-0000CD000000}"/>
    <cellStyle name="Comma 2 33 6" xfId="2068" xr:uid="{00000000-0005-0000-0000-0000CE000000}"/>
    <cellStyle name="Comma 2 33 7" xfId="2284" xr:uid="{00000000-0005-0000-0000-0000CF000000}"/>
    <cellStyle name="Comma 2 33 8" xfId="2459" xr:uid="{00000000-0005-0000-0000-0000D0000000}"/>
    <cellStyle name="Comma 2 34" xfId="348" xr:uid="{00000000-0005-0000-0000-0000D1000000}"/>
    <cellStyle name="Comma 2 34 2" xfId="696" xr:uid="{00000000-0005-0000-0000-0000D2000000}"/>
    <cellStyle name="Comma 2 34 3" xfId="1009" xr:uid="{00000000-0005-0000-0000-0000D3000000}"/>
    <cellStyle name="Comma 2 34 4" xfId="1291" xr:uid="{00000000-0005-0000-0000-0000D4000000}"/>
    <cellStyle name="Comma 2 34 5" xfId="1625" xr:uid="{00000000-0005-0000-0000-0000D5000000}"/>
    <cellStyle name="Comma 2 34 6" xfId="2070" xr:uid="{00000000-0005-0000-0000-0000D6000000}"/>
    <cellStyle name="Comma 2 34 7" xfId="2286" xr:uid="{00000000-0005-0000-0000-0000D7000000}"/>
    <cellStyle name="Comma 2 34 8" xfId="2461" xr:uid="{00000000-0005-0000-0000-0000D8000000}"/>
    <cellStyle name="Comma 2 4" xfId="78" xr:uid="{00000000-0005-0000-0000-0000D9000000}"/>
    <cellStyle name="Comma 2 4 2" xfId="432" xr:uid="{00000000-0005-0000-0000-0000DA000000}"/>
    <cellStyle name="Comma 2 4 3" xfId="745" xr:uid="{00000000-0005-0000-0000-0000DB000000}"/>
    <cellStyle name="Comma 2 4 4" xfId="1051" xr:uid="{00000000-0005-0000-0000-0000DC000000}"/>
    <cellStyle name="Comma 2 4 5" xfId="1369" xr:uid="{00000000-0005-0000-0000-0000DD000000}"/>
    <cellStyle name="Comma 2 4 6" xfId="1760" xr:uid="{00000000-0005-0000-0000-0000DE000000}"/>
    <cellStyle name="Comma 2 4 7" xfId="1672" xr:uid="{00000000-0005-0000-0000-0000DF000000}"/>
    <cellStyle name="Comma 2 4 8" xfId="2030" xr:uid="{00000000-0005-0000-0000-0000E0000000}"/>
    <cellStyle name="Comma 2 5" xfId="87" xr:uid="{00000000-0005-0000-0000-0000E1000000}"/>
    <cellStyle name="Comma 2 5 2" xfId="440" xr:uid="{00000000-0005-0000-0000-0000E2000000}"/>
    <cellStyle name="Comma 2 5 3" xfId="753" xr:uid="{00000000-0005-0000-0000-0000E3000000}"/>
    <cellStyle name="Comma 2 5 4" xfId="1059" xr:uid="{00000000-0005-0000-0000-0000E4000000}"/>
    <cellStyle name="Comma 2 5 5" xfId="1378" xr:uid="{00000000-0005-0000-0000-0000E5000000}"/>
    <cellStyle name="Comma 2 5 6" xfId="1742" xr:uid="{00000000-0005-0000-0000-0000E6000000}"/>
    <cellStyle name="Comma 2 5 7" xfId="1652" xr:uid="{00000000-0005-0000-0000-0000E7000000}"/>
    <cellStyle name="Comma 2 5 8" xfId="2102" xr:uid="{00000000-0005-0000-0000-0000E8000000}"/>
    <cellStyle name="Comma 2 6" xfId="96" xr:uid="{00000000-0005-0000-0000-0000E9000000}"/>
    <cellStyle name="Comma 2 6 2" xfId="449" xr:uid="{00000000-0005-0000-0000-0000EA000000}"/>
    <cellStyle name="Comma 2 6 3" xfId="761" xr:uid="{00000000-0005-0000-0000-0000EB000000}"/>
    <cellStyle name="Comma 2 6 4" xfId="1067" xr:uid="{00000000-0005-0000-0000-0000EC000000}"/>
    <cellStyle name="Comma 2 6 5" xfId="1387" xr:uid="{00000000-0005-0000-0000-0000ED000000}"/>
    <cellStyle name="Comma 2 6 6" xfId="1727" xr:uid="{00000000-0005-0000-0000-0000EE000000}"/>
    <cellStyle name="Comma 2 6 7" xfId="1744" xr:uid="{00000000-0005-0000-0000-0000EF000000}"/>
    <cellStyle name="Comma 2 6 8" xfId="1896" xr:uid="{00000000-0005-0000-0000-0000F0000000}"/>
    <cellStyle name="Comma 2 7" xfId="105" xr:uid="{00000000-0005-0000-0000-0000F1000000}"/>
    <cellStyle name="Comma 2 7 2" xfId="457" xr:uid="{00000000-0005-0000-0000-0000F2000000}"/>
    <cellStyle name="Comma 2 7 3" xfId="769" xr:uid="{00000000-0005-0000-0000-0000F3000000}"/>
    <cellStyle name="Comma 2 7 4" xfId="1075" xr:uid="{00000000-0005-0000-0000-0000F4000000}"/>
    <cellStyle name="Comma 2 7 5" xfId="1396" xr:uid="{00000000-0005-0000-0000-0000F5000000}"/>
    <cellStyle name="Comma 2 7 6" xfId="1908" xr:uid="{00000000-0005-0000-0000-0000F6000000}"/>
    <cellStyle name="Comma 2 7 7" xfId="1916" xr:uid="{00000000-0005-0000-0000-0000F7000000}"/>
    <cellStyle name="Comma 2 7 8" xfId="1698" xr:uid="{00000000-0005-0000-0000-0000F8000000}"/>
    <cellStyle name="Comma 2 8" xfId="114" xr:uid="{00000000-0005-0000-0000-0000F9000000}"/>
    <cellStyle name="Comma 2 8 2" xfId="465" xr:uid="{00000000-0005-0000-0000-0000FA000000}"/>
    <cellStyle name="Comma 2 8 3" xfId="777" xr:uid="{00000000-0005-0000-0000-0000FB000000}"/>
    <cellStyle name="Comma 2 8 4" xfId="1083" xr:uid="{00000000-0005-0000-0000-0000FC000000}"/>
    <cellStyle name="Comma 2 8 5" xfId="1405" xr:uid="{00000000-0005-0000-0000-0000FD000000}"/>
    <cellStyle name="Comma 2 8 6" xfId="1893" xr:uid="{00000000-0005-0000-0000-0000FE000000}"/>
    <cellStyle name="Comma 2 8 7" xfId="1965" xr:uid="{00000000-0005-0000-0000-0000FF000000}"/>
    <cellStyle name="Comma 2 8 8" xfId="1745" xr:uid="{00000000-0005-0000-0000-000000010000}"/>
    <cellStyle name="Comma 2 9" xfId="123" xr:uid="{00000000-0005-0000-0000-000001010000}"/>
    <cellStyle name="Comma 2 9 2" xfId="473" xr:uid="{00000000-0005-0000-0000-000002010000}"/>
    <cellStyle name="Comma 2 9 3" xfId="785" xr:uid="{00000000-0005-0000-0000-000003010000}"/>
    <cellStyle name="Comma 2 9 4" xfId="1091" xr:uid="{00000000-0005-0000-0000-000004010000}"/>
    <cellStyle name="Comma 2 9 5" xfId="1414" xr:uid="{00000000-0005-0000-0000-000005010000}"/>
    <cellStyle name="Comma 2 9 6" xfId="2055" xr:uid="{00000000-0005-0000-0000-000006010000}"/>
    <cellStyle name="Comma 2 9 7" xfId="2272" xr:uid="{00000000-0005-0000-0000-000007010000}"/>
    <cellStyle name="Comma 2 9 8" xfId="2451" xr:uid="{00000000-0005-0000-0000-000008010000}"/>
    <cellStyle name="Comma 3" xfId="3" xr:uid="{00000000-0005-0000-0000-000009010000}"/>
    <cellStyle name="Comma 3 10" xfId="133" xr:uid="{00000000-0005-0000-0000-00000A010000}"/>
    <cellStyle name="Comma 3 10 2" xfId="483" xr:uid="{00000000-0005-0000-0000-00000B010000}"/>
    <cellStyle name="Comma 3 10 3" xfId="795" xr:uid="{00000000-0005-0000-0000-00000C010000}"/>
    <cellStyle name="Comma 3 10 4" xfId="1100" xr:uid="{00000000-0005-0000-0000-00000D010000}"/>
    <cellStyle name="Comma 3 10 5" xfId="1424" xr:uid="{00000000-0005-0000-0000-00000E010000}"/>
    <cellStyle name="Comma 3 10 6" xfId="1832" xr:uid="{00000000-0005-0000-0000-00000F010000}"/>
    <cellStyle name="Comma 3 10 7" xfId="2137" xr:uid="{00000000-0005-0000-0000-000010010000}"/>
    <cellStyle name="Comma 3 10 8" xfId="2341" xr:uid="{00000000-0005-0000-0000-000011010000}"/>
    <cellStyle name="Comma 3 11" xfId="142" xr:uid="{00000000-0005-0000-0000-000012010000}"/>
    <cellStyle name="Comma 3 11 2" xfId="492" xr:uid="{00000000-0005-0000-0000-000013010000}"/>
    <cellStyle name="Comma 3 11 3" xfId="804" xr:uid="{00000000-0005-0000-0000-000014010000}"/>
    <cellStyle name="Comma 3 11 4" xfId="1108" xr:uid="{00000000-0005-0000-0000-000015010000}"/>
    <cellStyle name="Comma 3 11 5" xfId="1433" xr:uid="{00000000-0005-0000-0000-000016010000}"/>
    <cellStyle name="Comma 3 11 6" xfId="1821" xr:uid="{00000000-0005-0000-0000-000017010000}"/>
    <cellStyle name="Comma 3 11 7" xfId="1436" xr:uid="{00000000-0005-0000-0000-000018010000}"/>
    <cellStyle name="Comma 3 11 8" xfId="1816" xr:uid="{00000000-0005-0000-0000-000019010000}"/>
    <cellStyle name="Comma 3 11 9" xfId="2576" xr:uid="{15B8F8CD-C8CB-4934-B9C1-89DE25C59848}"/>
    <cellStyle name="Comma 3 12" xfId="151" xr:uid="{00000000-0005-0000-0000-00001A010000}"/>
    <cellStyle name="Comma 3 12 2" xfId="501" xr:uid="{00000000-0005-0000-0000-00001B010000}"/>
    <cellStyle name="Comma 3 12 3" xfId="813" xr:uid="{00000000-0005-0000-0000-00001C010000}"/>
    <cellStyle name="Comma 3 12 4" xfId="1116" xr:uid="{00000000-0005-0000-0000-00001D010000}"/>
    <cellStyle name="Comma 3 12 5" xfId="1442" xr:uid="{00000000-0005-0000-0000-00001E010000}"/>
    <cellStyle name="Comma 3 12 6" xfId="1803" xr:uid="{00000000-0005-0000-0000-00001F010000}"/>
    <cellStyle name="Comma 3 12 7" xfId="1373" xr:uid="{00000000-0005-0000-0000-000020010000}"/>
    <cellStyle name="Comma 3 12 8" xfId="2150" xr:uid="{00000000-0005-0000-0000-000021010000}"/>
    <cellStyle name="Comma 3 13" xfId="160" xr:uid="{00000000-0005-0000-0000-000022010000}"/>
    <cellStyle name="Comma 3 13 2" xfId="510" xr:uid="{00000000-0005-0000-0000-000023010000}"/>
    <cellStyle name="Comma 3 13 3" xfId="822" xr:uid="{00000000-0005-0000-0000-000024010000}"/>
    <cellStyle name="Comma 3 13 4" xfId="1124" xr:uid="{00000000-0005-0000-0000-000025010000}"/>
    <cellStyle name="Comma 3 13 5" xfId="1450" xr:uid="{00000000-0005-0000-0000-000026010000}"/>
    <cellStyle name="Comma 3 13 6" xfId="1786" xr:uid="{00000000-0005-0000-0000-000027010000}"/>
    <cellStyle name="Comma 3 13 7" xfId="2005" xr:uid="{00000000-0005-0000-0000-000028010000}"/>
    <cellStyle name="Comma 3 13 8" xfId="1806" xr:uid="{00000000-0005-0000-0000-000029010000}"/>
    <cellStyle name="Comma 3 14" xfId="169" xr:uid="{00000000-0005-0000-0000-00002A010000}"/>
    <cellStyle name="Comma 3 14 2" xfId="519" xr:uid="{00000000-0005-0000-0000-00002B010000}"/>
    <cellStyle name="Comma 3 14 3" xfId="831" xr:uid="{00000000-0005-0000-0000-00002C010000}"/>
    <cellStyle name="Comma 3 14 4" xfId="1132" xr:uid="{00000000-0005-0000-0000-00002D010000}"/>
    <cellStyle name="Comma 3 14 5" xfId="1458" xr:uid="{00000000-0005-0000-0000-00002E010000}"/>
    <cellStyle name="Comma 3 14 6" xfId="1679" xr:uid="{00000000-0005-0000-0000-00002F010000}"/>
    <cellStyle name="Comma 3 14 7" xfId="1656" xr:uid="{00000000-0005-0000-0000-000030010000}"/>
    <cellStyle name="Comma 3 14 8" xfId="1688" xr:uid="{00000000-0005-0000-0000-000031010000}"/>
    <cellStyle name="Comma 3 15" xfId="178" xr:uid="{00000000-0005-0000-0000-000032010000}"/>
    <cellStyle name="Comma 3 15 2" xfId="528" xr:uid="{00000000-0005-0000-0000-000033010000}"/>
    <cellStyle name="Comma 3 15 3" xfId="840" xr:uid="{00000000-0005-0000-0000-000034010000}"/>
    <cellStyle name="Comma 3 15 4" xfId="1140" xr:uid="{00000000-0005-0000-0000-000035010000}"/>
    <cellStyle name="Comma 3 15 5" xfId="1466" xr:uid="{00000000-0005-0000-0000-000036010000}"/>
    <cellStyle name="Comma 3 15 6" xfId="1759" xr:uid="{00000000-0005-0000-0000-000037010000}"/>
    <cellStyle name="Comma 3 15 7" xfId="1873" xr:uid="{00000000-0005-0000-0000-000038010000}"/>
    <cellStyle name="Comma 3 15 8" xfId="2226" xr:uid="{00000000-0005-0000-0000-000039010000}"/>
    <cellStyle name="Comma 3 15 9" xfId="2570" xr:uid="{5059DEDD-A772-4BD8-81AD-D8B9EFEA3436}"/>
    <cellStyle name="Comma 3 16" xfId="187" xr:uid="{00000000-0005-0000-0000-00003A010000}"/>
    <cellStyle name="Comma 3 16 2" xfId="537" xr:uid="{00000000-0005-0000-0000-00003B010000}"/>
    <cellStyle name="Comma 3 16 3" xfId="849" xr:uid="{00000000-0005-0000-0000-00003C010000}"/>
    <cellStyle name="Comma 3 16 4" xfId="1148" xr:uid="{00000000-0005-0000-0000-00003D010000}"/>
    <cellStyle name="Comma 3 16 5" xfId="1475" xr:uid="{00000000-0005-0000-0000-00003E010000}"/>
    <cellStyle name="Comma 3 16 6" xfId="1741" xr:uid="{00000000-0005-0000-0000-00003F010000}"/>
    <cellStyle name="Comma 3 16 7" xfId="1747" xr:uid="{00000000-0005-0000-0000-000040010000}"/>
    <cellStyle name="Comma 3 16 8" xfId="2090" xr:uid="{00000000-0005-0000-0000-000041010000}"/>
    <cellStyle name="Comma 3 16 9" xfId="2560" xr:uid="{A438EEEA-FDA9-4831-AED7-FC797F85E966}"/>
    <cellStyle name="Comma 3 17" xfId="196" xr:uid="{00000000-0005-0000-0000-000042010000}"/>
    <cellStyle name="Comma 3 17 2" xfId="546" xr:uid="{00000000-0005-0000-0000-000043010000}"/>
    <cellStyle name="Comma 3 17 3" xfId="858" xr:uid="{00000000-0005-0000-0000-000044010000}"/>
    <cellStyle name="Comma 3 17 4" xfId="1156" xr:uid="{00000000-0005-0000-0000-000045010000}"/>
    <cellStyle name="Comma 3 17 5" xfId="1484" xr:uid="{00000000-0005-0000-0000-000046010000}"/>
    <cellStyle name="Comma 3 17 6" xfId="1726" xr:uid="{00000000-0005-0000-0000-000047010000}"/>
    <cellStyle name="Comma 3 17 7" xfId="1950" xr:uid="{00000000-0005-0000-0000-000048010000}"/>
    <cellStyle name="Comma 3 17 8" xfId="1794" xr:uid="{00000000-0005-0000-0000-000049010000}"/>
    <cellStyle name="Comma 3 17 9" xfId="2563" xr:uid="{6F841487-B29A-4FD3-9BBF-22FC78D7BA2D}"/>
    <cellStyle name="Comma 3 18" xfId="205" xr:uid="{00000000-0005-0000-0000-00004A010000}"/>
    <cellStyle name="Comma 3 18 2" xfId="555" xr:uid="{00000000-0005-0000-0000-00004B010000}"/>
    <cellStyle name="Comma 3 18 3" xfId="867" xr:uid="{00000000-0005-0000-0000-00004C010000}"/>
    <cellStyle name="Comma 3 18 4" xfId="1164" xr:uid="{00000000-0005-0000-0000-00004D010000}"/>
    <cellStyle name="Comma 3 18 5" xfId="1492" xr:uid="{00000000-0005-0000-0000-00004E010000}"/>
    <cellStyle name="Comma 3 18 6" xfId="1790" xr:uid="{00000000-0005-0000-0000-00004F010000}"/>
    <cellStyle name="Comma 3 18 7" xfId="2190" xr:uid="{00000000-0005-0000-0000-000050010000}"/>
    <cellStyle name="Comma 3 18 8" xfId="2383" xr:uid="{00000000-0005-0000-0000-000051010000}"/>
    <cellStyle name="Comma 3 18 9" xfId="2566" xr:uid="{0D5782B5-A1EF-4D57-810A-2FBDADBE53BF}"/>
    <cellStyle name="Comma 3 19" xfId="214" xr:uid="{00000000-0005-0000-0000-000052010000}"/>
    <cellStyle name="Comma 3 19 2" xfId="564" xr:uid="{00000000-0005-0000-0000-000053010000}"/>
    <cellStyle name="Comma 3 19 3" xfId="876" xr:uid="{00000000-0005-0000-0000-000054010000}"/>
    <cellStyle name="Comma 3 19 4" xfId="1172" xr:uid="{00000000-0005-0000-0000-000055010000}"/>
    <cellStyle name="Comma 3 19 5" xfId="1501" xr:uid="{00000000-0005-0000-0000-000056010000}"/>
    <cellStyle name="Comma 3 19 6" xfId="1643" xr:uid="{00000000-0005-0000-0000-000057010000}"/>
    <cellStyle name="Comma 3 19 7" xfId="1720" xr:uid="{00000000-0005-0000-0000-000058010000}"/>
    <cellStyle name="Comma 3 19 8" xfId="2157" xr:uid="{00000000-0005-0000-0000-000059010000}"/>
    <cellStyle name="Comma 3 2" xfId="61" xr:uid="{00000000-0005-0000-0000-00005A010000}"/>
    <cellStyle name="Comma 3 2 2" xfId="415" xr:uid="{00000000-0005-0000-0000-00005B010000}"/>
    <cellStyle name="Comma 3 2 3" xfId="729" xr:uid="{00000000-0005-0000-0000-00005C010000}"/>
    <cellStyle name="Comma 3 2 4" xfId="1036" xr:uid="{00000000-0005-0000-0000-00005D010000}"/>
    <cellStyle name="Comma 3 2 5" xfId="1353" xr:uid="{00000000-0005-0000-0000-00005E010000}"/>
    <cellStyle name="Comma 3 2 6" xfId="2185" xr:uid="{00000000-0005-0000-0000-00005F010000}"/>
    <cellStyle name="Comma 3 2 7" xfId="2379" xr:uid="{00000000-0005-0000-0000-000060010000}"/>
    <cellStyle name="Comma 3 2 8" xfId="2514" xr:uid="{00000000-0005-0000-0000-000061010000}"/>
    <cellStyle name="Comma 3 20" xfId="223" xr:uid="{00000000-0005-0000-0000-000062010000}"/>
    <cellStyle name="Comma 3 20 2" xfId="573" xr:uid="{00000000-0005-0000-0000-000063010000}"/>
    <cellStyle name="Comma 3 20 3" xfId="885" xr:uid="{00000000-0005-0000-0000-000064010000}"/>
    <cellStyle name="Comma 3 20 4" xfId="1180" xr:uid="{00000000-0005-0000-0000-000065010000}"/>
    <cellStyle name="Comma 3 20 5" xfId="1509" xr:uid="{00000000-0005-0000-0000-000066010000}"/>
    <cellStyle name="Comma 3 20 6" xfId="2052" xr:uid="{00000000-0005-0000-0000-000067010000}"/>
    <cellStyle name="Comma 3 20 7" xfId="2269" xr:uid="{00000000-0005-0000-0000-000068010000}"/>
    <cellStyle name="Comma 3 20 8" xfId="2450" xr:uid="{00000000-0005-0000-0000-000069010000}"/>
    <cellStyle name="Comma 3 20 9" xfId="2571" xr:uid="{2854CF64-8844-4375-8F52-B20B28CE4D50}"/>
    <cellStyle name="Comma 3 21" xfId="232" xr:uid="{00000000-0005-0000-0000-00006A010000}"/>
    <cellStyle name="Comma 3 21 2" xfId="582" xr:uid="{00000000-0005-0000-0000-00006B010000}"/>
    <cellStyle name="Comma 3 21 3" xfId="894" xr:uid="{00000000-0005-0000-0000-00006C010000}"/>
    <cellStyle name="Comma 3 21 4" xfId="1188" xr:uid="{00000000-0005-0000-0000-00006D010000}"/>
    <cellStyle name="Comma 3 21 5" xfId="1518" xr:uid="{00000000-0005-0000-0000-00006E010000}"/>
    <cellStyle name="Comma 3 21 6" xfId="2034" xr:uid="{00000000-0005-0000-0000-00006F010000}"/>
    <cellStyle name="Comma 3 21 7" xfId="2134" xr:uid="{00000000-0005-0000-0000-000070010000}"/>
    <cellStyle name="Comma 3 21 8" xfId="2339" xr:uid="{00000000-0005-0000-0000-000071010000}"/>
    <cellStyle name="Comma 3 21 9" xfId="2557" xr:uid="{6C45AFCD-E1FF-4FFD-8934-9C344D5B853C}"/>
    <cellStyle name="Comma 3 22" xfId="241" xr:uid="{00000000-0005-0000-0000-000072010000}"/>
    <cellStyle name="Comma 3 22 2" xfId="591" xr:uid="{00000000-0005-0000-0000-000073010000}"/>
    <cellStyle name="Comma 3 22 3" xfId="903" xr:uid="{00000000-0005-0000-0000-000074010000}"/>
    <cellStyle name="Comma 3 22 4" xfId="1196" xr:uid="{00000000-0005-0000-0000-000075010000}"/>
    <cellStyle name="Comma 3 22 5" xfId="1526" xr:uid="{00000000-0005-0000-0000-000076010000}"/>
    <cellStyle name="Comma 3 22 6" xfId="2015" xr:uid="{00000000-0005-0000-0000-000077010000}"/>
    <cellStyle name="Comma 3 22 7" xfId="2180" xr:uid="{00000000-0005-0000-0000-000078010000}"/>
    <cellStyle name="Comma 3 22 8" xfId="2375" xr:uid="{00000000-0005-0000-0000-000079010000}"/>
    <cellStyle name="Comma 3 22 9" xfId="2572" xr:uid="{EBFA2478-5B01-418D-A4B2-AB405684EA29}"/>
    <cellStyle name="Comma 3 23" xfId="250" xr:uid="{00000000-0005-0000-0000-00007A010000}"/>
    <cellStyle name="Comma 3 23 2" xfId="600" xr:uid="{00000000-0005-0000-0000-00007B010000}"/>
    <cellStyle name="Comma 3 23 3" xfId="912" xr:uid="{00000000-0005-0000-0000-00007C010000}"/>
    <cellStyle name="Comma 3 23 4" xfId="1204" xr:uid="{00000000-0005-0000-0000-00007D010000}"/>
    <cellStyle name="Comma 3 23 5" xfId="1534" xr:uid="{00000000-0005-0000-0000-00007E010000}"/>
    <cellStyle name="Comma 3 23 6" xfId="2000" xr:uid="{00000000-0005-0000-0000-00007F010000}"/>
    <cellStyle name="Comma 3 23 7" xfId="2218" xr:uid="{00000000-0005-0000-0000-000080010000}"/>
    <cellStyle name="Comma 3 23 8" xfId="2407" xr:uid="{00000000-0005-0000-0000-000081010000}"/>
    <cellStyle name="Comma 3 23 9" xfId="2561" xr:uid="{CBBB883C-706D-40F9-96AD-169B438F8985}"/>
    <cellStyle name="Comma 3 24" xfId="259" xr:uid="{00000000-0005-0000-0000-000082010000}"/>
    <cellStyle name="Comma 3 24 2" xfId="609" xr:uid="{00000000-0005-0000-0000-000083010000}"/>
    <cellStyle name="Comma 3 24 3" xfId="921" xr:uid="{00000000-0005-0000-0000-000084010000}"/>
    <cellStyle name="Comma 3 24 4" xfId="1212" xr:uid="{00000000-0005-0000-0000-000085010000}"/>
    <cellStyle name="Comma 3 24 5" xfId="1542" xr:uid="{00000000-0005-0000-0000-000086010000}"/>
    <cellStyle name="Comma 3 24 6" xfId="1981" xr:uid="{00000000-0005-0000-0000-000087010000}"/>
    <cellStyle name="Comma 3 24 7" xfId="2091" xr:uid="{00000000-0005-0000-0000-000088010000}"/>
    <cellStyle name="Comma 3 24 8" xfId="2303" xr:uid="{00000000-0005-0000-0000-000089010000}"/>
    <cellStyle name="Comma 3 24 9" xfId="2564" xr:uid="{2AEAFFFB-FC01-4E3E-B72A-BFF2B34C2C01}"/>
    <cellStyle name="Comma 3 25" xfId="268" xr:uid="{00000000-0005-0000-0000-00008A010000}"/>
    <cellStyle name="Comma 3 25 2" xfId="618" xr:uid="{00000000-0005-0000-0000-00008B010000}"/>
    <cellStyle name="Comma 3 25 3" xfId="930" xr:uid="{00000000-0005-0000-0000-00008C010000}"/>
    <cellStyle name="Comma 3 25 4" xfId="1220" xr:uid="{00000000-0005-0000-0000-00008D010000}"/>
    <cellStyle name="Comma 3 25 5" xfId="1550" xr:uid="{00000000-0005-0000-0000-00008E010000}"/>
    <cellStyle name="Comma 3 25 6" xfId="1968" xr:uid="{00000000-0005-0000-0000-00008F010000}"/>
    <cellStyle name="Comma 3 25 7" xfId="1938" xr:uid="{00000000-0005-0000-0000-000090010000}"/>
    <cellStyle name="Comma 3 25 8" xfId="2028" xr:uid="{00000000-0005-0000-0000-000091010000}"/>
    <cellStyle name="Comma 3 25 9" xfId="2567" xr:uid="{92A0511D-D85A-44D9-90A6-054901D87ED1}"/>
    <cellStyle name="Comma 3 26" xfId="277" xr:uid="{00000000-0005-0000-0000-000092010000}"/>
    <cellStyle name="Comma 3 26 2" xfId="627" xr:uid="{00000000-0005-0000-0000-000093010000}"/>
    <cellStyle name="Comma 3 26 3" xfId="939" xr:uid="{00000000-0005-0000-0000-000094010000}"/>
    <cellStyle name="Comma 3 26 4" xfId="1228" xr:uid="{00000000-0005-0000-0000-000095010000}"/>
    <cellStyle name="Comma 3 26 5" xfId="1559" xr:uid="{00000000-0005-0000-0000-000096010000}"/>
    <cellStyle name="Comma 3 26 6" xfId="1770" xr:uid="{00000000-0005-0000-0000-000097010000}"/>
    <cellStyle name="Comma 3 26 7" xfId="2065" xr:uid="{00000000-0005-0000-0000-000098010000}"/>
    <cellStyle name="Comma 3 26 8" xfId="2281" xr:uid="{00000000-0005-0000-0000-000099010000}"/>
    <cellStyle name="Comma 3 27" xfId="286" xr:uid="{00000000-0005-0000-0000-00009A010000}"/>
    <cellStyle name="Comma 3 27 2" xfId="636" xr:uid="{00000000-0005-0000-0000-00009B010000}"/>
    <cellStyle name="Comma 3 27 3" xfId="948" xr:uid="{00000000-0005-0000-0000-00009C010000}"/>
    <cellStyle name="Comma 3 27 4" xfId="1236" xr:uid="{00000000-0005-0000-0000-00009D010000}"/>
    <cellStyle name="Comma 3 27 5" xfId="1568" xr:uid="{00000000-0005-0000-0000-00009E010000}"/>
    <cellStyle name="Comma 3 27 6" xfId="1942" xr:uid="{00000000-0005-0000-0000-00009F010000}"/>
    <cellStyle name="Comma 3 27 7" xfId="2018" xr:uid="{00000000-0005-0000-0000-0000A0010000}"/>
    <cellStyle name="Comma 3 27 8" xfId="2177" xr:uid="{00000000-0005-0000-0000-0000A1010000}"/>
    <cellStyle name="Comma 3 27 9" xfId="2558" xr:uid="{2AE34D7F-58C3-4D40-96C1-4FCEB1EF5764}"/>
    <cellStyle name="Comma 3 28" xfId="295" xr:uid="{00000000-0005-0000-0000-0000A2010000}"/>
    <cellStyle name="Comma 3 28 2" xfId="645" xr:uid="{00000000-0005-0000-0000-0000A3010000}"/>
    <cellStyle name="Comma 3 28 3" xfId="957" xr:uid="{00000000-0005-0000-0000-0000A4010000}"/>
    <cellStyle name="Comma 3 28 4" xfId="1244" xr:uid="{00000000-0005-0000-0000-0000A5010000}"/>
    <cellStyle name="Comma 3 28 5" xfId="1577" xr:uid="{00000000-0005-0000-0000-0000A6010000}"/>
    <cellStyle name="Comma 3 28 6" xfId="1921" xr:uid="{00000000-0005-0000-0000-0000A7010000}"/>
    <cellStyle name="Comma 3 28 7" xfId="1888" xr:uid="{00000000-0005-0000-0000-0000A8010000}"/>
    <cellStyle name="Comma 3 28 8" xfId="1778" xr:uid="{00000000-0005-0000-0000-0000A9010000}"/>
    <cellStyle name="Comma 3 28 9" xfId="2573" xr:uid="{AA56BD7B-C3AA-4B20-AE8D-E2560DAA0F2F}"/>
    <cellStyle name="Comma 3 29" xfId="304" xr:uid="{00000000-0005-0000-0000-0000AA010000}"/>
    <cellStyle name="Comma 3 29 2" xfId="654" xr:uid="{00000000-0005-0000-0000-0000AB010000}"/>
    <cellStyle name="Comma 3 29 3" xfId="966" xr:uid="{00000000-0005-0000-0000-0000AC010000}"/>
    <cellStyle name="Comma 3 29 4" xfId="1252" xr:uid="{00000000-0005-0000-0000-0000AD010000}"/>
    <cellStyle name="Comma 3 29 5" xfId="1586" xr:uid="{00000000-0005-0000-0000-0000AE010000}"/>
    <cellStyle name="Comma 3 29 6" xfId="1903" xr:uid="{00000000-0005-0000-0000-0000AF010000}"/>
    <cellStyle name="Comma 3 29 7" xfId="1933" xr:uid="{00000000-0005-0000-0000-0000B0010000}"/>
    <cellStyle name="Comma 3 29 8" xfId="1835" xr:uid="{00000000-0005-0000-0000-0000B1010000}"/>
    <cellStyle name="Comma 3 29 9" xfId="2562" xr:uid="{1A2AEF4F-7D08-4A4C-B9B6-C48B084F80CE}"/>
    <cellStyle name="Comma 3 3" xfId="70" xr:uid="{00000000-0005-0000-0000-0000B2010000}"/>
    <cellStyle name="Comma 3 3 2" xfId="424" xr:uid="{00000000-0005-0000-0000-0000B3010000}"/>
    <cellStyle name="Comma 3 3 3" xfId="738" xr:uid="{00000000-0005-0000-0000-0000B4010000}"/>
    <cellStyle name="Comma 3 3 4" xfId="1044" xr:uid="{00000000-0005-0000-0000-0000B5010000}"/>
    <cellStyle name="Comma 3 3 5" xfId="1361" xr:uid="{00000000-0005-0000-0000-0000B6010000}"/>
    <cellStyle name="Comma 3 3 6" xfId="2174" xr:uid="{00000000-0005-0000-0000-0000B7010000}"/>
    <cellStyle name="Comma 3 3 7" xfId="2371" xr:uid="{00000000-0005-0000-0000-0000B8010000}"/>
    <cellStyle name="Comma 3 3 8" xfId="2509" xr:uid="{00000000-0005-0000-0000-0000B9010000}"/>
    <cellStyle name="Comma 3 30" xfId="313" xr:uid="{00000000-0005-0000-0000-0000BA010000}"/>
    <cellStyle name="Comma 3 30 2" xfId="662" xr:uid="{00000000-0005-0000-0000-0000BB010000}"/>
    <cellStyle name="Comma 3 30 3" xfId="975" xr:uid="{00000000-0005-0000-0000-0000BC010000}"/>
    <cellStyle name="Comma 3 30 4" xfId="1260" xr:uid="{00000000-0005-0000-0000-0000BD010000}"/>
    <cellStyle name="Comma 3 30 5" xfId="1594" xr:uid="{00000000-0005-0000-0000-0000BE010000}"/>
    <cellStyle name="Comma 3 30 6" xfId="1895" xr:uid="{00000000-0005-0000-0000-0000BF010000}"/>
    <cellStyle name="Comma 3 30 7" xfId="2159" xr:uid="{00000000-0005-0000-0000-0000C0010000}"/>
    <cellStyle name="Comma 3 30 8" xfId="2359" xr:uid="{00000000-0005-0000-0000-0000C1010000}"/>
    <cellStyle name="Comma 3 30 9" xfId="2565" xr:uid="{05B1236A-A42B-41C1-998C-17550DB3E7A4}"/>
    <cellStyle name="Comma 3 31" xfId="322" xr:uid="{00000000-0005-0000-0000-0000C2010000}"/>
    <cellStyle name="Comma 3 31 2" xfId="670" xr:uid="{00000000-0005-0000-0000-0000C3010000}"/>
    <cellStyle name="Comma 3 31 3" xfId="984" xr:uid="{00000000-0005-0000-0000-0000C4010000}"/>
    <cellStyle name="Comma 3 31 4" xfId="1268" xr:uid="{00000000-0005-0000-0000-0000C5010000}"/>
    <cellStyle name="Comma 3 31 5" xfId="1602" xr:uid="{00000000-0005-0000-0000-0000C6010000}"/>
    <cellStyle name="Comma 3 31 6" xfId="1881" xr:uid="{00000000-0005-0000-0000-0000C7010000}"/>
    <cellStyle name="Comma 3 31 7" xfId="2200" xr:uid="{00000000-0005-0000-0000-0000C8010000}"/>
    <cellStyle name="Comma 3 31 8" xfId="2392" xr:uid="{00000000-0005-0000-0000-0000C9010000}"/>
    <cellStyle name="Comma 3 32" xfId="331" xr:uid="{00000000-0005-0000-0000-0000CA010000}"/>
    <cellStyle name="Comma 3 32 2" xfId="679" xr:uid="{00000000-0005-0000-0000-0000CB010000}"/>
    <cellStyle name="Comma 3 32 3" xfId="993" xr:uid="{00000000-0005-0000-0000-0000CC010000}"/>
    <cellStyle name="Comma 3 32 4" xfId="1276" xr:uid="{00000000-0005-0000-0000-0000CD010000}"/>
    <cellStyle name="Comma 3 32 5" xfId="1610" xr:uid="{00000000-0005-0000-0000-0000CE010000}"/>
    <cellStyle name="Comma 3 32 6" xfId="1870" xr:uid="{00000000-0005-0000-0000-0000CF010000}"/>
    <cellStyle name="Comma 3 32 7" xfId="2085" xr:uid="{00000000-0005-0000-0000-0000D0010000}"/>
    <cellStyle name="Comma 3 32 8" xfId="2299" xr:uid="{00000000-0005-0000-0000-0000D1010000}"/>
    <cellStyle name="Comma 3 33" xfId="340" xr:uid="{00000000-0005-0000-0000-0000D2010000}"/>
    <cellStyle name="Comma 3 33 2" xfId="688" xr:uid="{00000000-0005-0000-0000-0000D3010000}"/>
    <cellStyle name="Comma 3 33 3" xfId="1001" xr:uid="{00000000-0005-0000-0000-0000D4010000}"/>
    <cellStyle name="Comma 3 33 4" xfId="1284" xr:uid="{00000000-0005-0000-0000-0000D5010000}"/>
    <cellStyle name="Comma 3 33 5" xfId="1618" xr:uid="{00000000-0005-0000-0000-0000D6010000}"/>
    <cellStyle name="Comma 3 33 6" xfId="1869" xr:uid="{00000000-0005-0000-0000-0000D7010000}"/>
    <cellStyle name="Comma 3 33 7" xfId="1830" xr:uid="{00000000-0005-0000-0000-0000D8010000}"/>
    <cellStyle name="Comma 3 33 8" xfId="1945" xr:uid="{00000000-0005-0000-0000-0000D9010000}"/>
    <cellStyle name="Comma 3 33 9" xfId="2568" xr:uid="{CE5F13C5-EE12-44F6-8F65-7A7452876D4D}"/>
    <cellStyle name="Comma 3 34" xfId="349" xr:uid="{00000000-0005-0000-0000-0000DA010000}"/>
    <cellStyle name="Comma 3 34 2" xfId="697" xr:uid="{00000000-0005-0000-0000-0000DB010000}"/>
    <cellStyle name="Comma 3 34 3" xfId="1010" xr:uid="{00000000-0005-0000-0000-0000DC010000}"/>
    <cellStyle name="Comma 3 34 4" xfId="1292" xr:uid="{00000000-0005-0000-0000-0000DD010000}"/>
    <cellStyle name="Comma 3 34 5" xfId="1626" xr:uid="{00000000-0005-0000-0000-0000DE010000}"/>
    <cellStyle name="Comma 3 34 6" xfId="1871" xr:uid="{00000000-0005-0000-0000-0000DF010000}"/>
    <cellStyle name="Comma 3 34 7" xfId="1882" xr:uid="{00000000-0005-0000-0000-0000E0010000}"/>
    <cellStyle name="Comma 3 34 8" xfId="1991" xr:uid="{00000000-0005-0000-0000-0000E1010000}"/>
    <cellStyle name="Comma 3 4" xfId="79" xr:uid="{00000000-0005-0000-0000-0000E2010000}"/>
    <cellStyle name="Comma 3 4 2" xfId="433" xr:uid="{00000000-0005-0000-0000-0000E3010000}"/>
    <cellStyle name="Comma 3 4 3" xfId="746" xr:uid="{00000000-0005-0000-0000-0000E4010000}"/>
    <cellStyle name="Comma 3 4 4" xfId="1052" xr:uid="{00000000-0005-0000-0000-0000E5010000}"/>
    <cellStyle name="Comma 3 4 5" xfId="1370" xr:uid="{00000000-0005-0000-0000-0000E6010000}"/>
    <cellStyle name="Comma 3 4 6" xfId="2155" xr:uid="{00000000-0005-0000-0000-0000E7010000}"/>
    <cellStyle name="Comma 3 4 7" xfId="2356" xr:uid="{00000000-0005-0000-0000-0000E8010000}"/>
    <cellStyle name="Comma 3 4 8" xfId="2501" xr:uid="{00000000-0005-0000-0000-0000E9010000}"/>
    <cellStyle name="Comma 3 5" xfId="88" xr:uid="{00000000-0005-0000-0000-0000EA010000}"/>
    <cellStyle name="Comma 3 5 2" xfId="441" xr:uid="{00000000-0005-0000-0000-0000EB010000}"/>
    <cellStyle name="Comma 3 5 3" xfId="754" xr:uid="{00000000-0005-0000-0000-0000EC010000}"/>
    <cellStyle name="Comma 3 5 4" xfId="1060" xr:uid="{00000000-0005-0000-0000-0000ED010000}"/>
    <cellStyle name="Comma 3 5 5" xfId="1379" xr:uid="{00000000-0005-0000-0000-0000EE010000}"/>
    <cellStyle name="Comma 3 5 6" xfId="2139" xr:uid="{00000000-0005-0000-0000-0000EF010000}"/>
    <cellStyle name="Comma 3 5 7" xfId="2343" xr:uid="{00000000-0005-0000-0000-0000F0010000}"/>
    <cellStyle name="Comma 3 5 8" xfId="2493" xr:uid="{00000000-0005-0000-0000-0000F1010000}"/>
    <cellStyle name="Comma 3 6" xfId="97" xr:uid="{00000000-0005-0000-0000-0000F2010000}"/>
    <cellStyle name="Comma 3 6 2" xfId="450" xr:uid="{00000000-0005-0000-0000-0000F3010000}"/>
    <cellStyle name="Comma 3 6 3" xfId="762" xr:uid="{00000000-0005-0000-0000-0000F4010000}"/>
    <cellStyle name="Comma 3 6 4" xfId="1068" xr:uid="{00000000-0005-0000-0000-0000F5010000}"/>
    <cellStyle name="Comma 3 6 5" xfId="1388" xr:uid="{00000000-0005-0000-0000-0000F6010000}"/>
    <cellStyle name="Comma 3 6 6" xfId="2123" xr:uid="{00000000-0005-0000-0000-0000F7010000}"/>
    <cellStyle name="Comma 3 6 7" xfId="2330" xr:uid="{00000000-0005-0000-0000-0000F8010000}"/>
    <cellStyle name="Comma 3 6 8" xfId="2485" xr:uid="{00000000-0005-0000-0000-0000F9010000}"/>
    <cellStyle name="Comma 3 7" xfId="106" xr:uid="{00000000-0005-0000-0000-0000FA010000}"/>
    <cellStyle name="Comma 3 7 2" xfId="458" xr:uid="{00000000-0005-0000-0000-0000FB010000}"/>
    <cellStyle name="Comma 3 7 3" xfId="770" xr:uid="{00000000-0005-0000-0000-0000FC010000}"/>
    <cellStyle name="Comma 3 7 4" xfId="1076" xr:uid="{00000000-0005-0000-0000-0000FD010000}"/>
    <cellStyle name="Comma 3 7 5" xfId="1397" xr:uid="{00000000-0005-0000-0000-0000FE010000}"/>
    <cellStyle name="Comma 3 7 6" xfId="1709" xr:uid="{00000000-0005-0000-0000-0000FF010000}"/>
    <cellStyle name="Comma 3 7 7" xfId="1990" xr:uid="{00000000-0005-0000-0000-000000020000}"/>
    <cellStyle name="Comma 3 7 8" xfId="2047" xr:uid="{00000000-0005-0000-0000-000001020000}"/>
    <cellStyle name="Comma 3 8" xfId="115" xr:uid="{00000000-0005-0000-0000-000002020000}"/>
    <cellStyle name="Comma 3 8 2" xfId="466" xr:uid="{00000000-0005-0000-0000-000003020000}"/>
    <cellStyle name="Comma 3 8 3" xfId="778" xr:uid="{00000000-0005-0000-0000-000004020000}"/>
    <cellStyle name="Comma 3 8 4" xfId="1084" xr:uid="{00000000-0005-0000-0000-000005020000}"/>
    <cellStyle name="Comma 3 8 5" xfId="1406" xr:uid="{00000000-0005-0000-0000-000006020000}"/>
    <cellStyle name="Comma 3 8 6" xfId="1695" xr:uid="{00000000-0005-0000-0000-000007020000}"/>
    <cellStyle name="Comma 3 8 7" xfId="2035" xr:uid="{00000000-0005-0000-0000-000008020000}"/>
    <cellStyle name="Comma 3 8 8" xfId="1937" xr:uid="{00000000-0005-0000-0000-000009020000}"/>
    <cellStyle name="Comma 3 9" xfId="124" xr:uid="{00000000-0005-0000-0000-00000A020000}"/>
    <cellStyle name="Comma 3 9 2" xfId="474" xr:uid="{00000000-0005-0000-0000-00000B020000}"/>
    <cellStyle name="Comma 3 9 3" xfId="786" xr:uid="{00000000-0005-0000-0000-00000C020000}"/>
    <cellStyle name="Comma 3 9 4" xfId="1092" xr:uid="{00000000-0005-0000-0000-00000D020000}"/>
    <cellStyle name="Comma 3 9 5" xfId="1415" xr:uid="{00000000-0005-0000-0000-00000E020000}"/>
    <cellStyle name="Comma 3 9 6" xfId="1853" xr:uid="{00000000-0005-0000-0000-00000F020000}"/>
    <cellStyle name="Comma 3 9 7" xfId="1702" xr:uid="{00000000-0005-0000-0000-000010020000}"/>
    <cellStyle name="Comma 3 9 8" xfId="2211" xr:uid="{00000000-0005-0000-0000-000011020000}"/>
    <cellStyle name="Normal" xfId="0" builtinId="0"/>
    <cellStyle name="Normal 13" xfId="4" xr:uid="{00000000-0005-0000-0000-000013020000}"/>
    <cellStyle name="Normal 13 10" xfId="134" xr:uid="{00000000-0005-0000-0000-000014020000}"/>
    <cellStyle name="Normal 13 10 2" xfId="484" xr:uid="{00000000-0005-0000-0000-000015020000}"/>
    <cellStyle name="Normal 13 10 3" xfId="796" xr:uid="{00000000-0005-0000-0000-000016020000}"/>
    <cellStyle name="Normal 13 10 4" xfId="1101" xr:uid="{00000000-0005-0000-0000-000017020000}"/>
    <cellStyle name="Normal 13 10 5" xfId="1425" xr:uid="{00000000-0005-0000-0000-000018020000}"/>
    <cellStyle name="Normal 13 10 6" xfId="2087" xr:uid="{00000000-0005-0000-0000-000019020000}"/>
    <cellStyle name="Normal 13 10 7" xfId="2300" xr:uid="{00000000-0005-0000-0000-00001A020000}"/>
    <cellStyle name="Normal 13 10 8" xfId="2466" xr:uid="{00000000-0005-0000-0000-00001B020000}"/>
    <cellStyle name="Normal 13 11" xfId="143" xr:uid="{00000000-0005-0000-0000-00001C020000}"/>
    <cellStyle name="Normal 13 11 2" xfId="493" xr:uid="{00000000-0005-0000-0000-00001D020000}"/>
    <cellStyle name="Normal 13 11 3" xfId="805" xr:uid="{00000000-0005-0000-0000-00001E020000}"/>
    <cellStyle name="Normal 13 11 4" xfId="1109" xr:uid="{00000000-0005-0000-0000-00001F020000}"/>
    <cellStyle name="Normal 13 11 5" xfId="1434" xr:uid="{00000000-0005-0000-0000-000020020000}"/>
    <cellStyle name="Normal 13 11 6" xfId="2221" xr:uid="{00000000-0005-0000-0000-000021020000}"/>
    <cellStyle name="Normal 13 11 7" xfId="2410" xr:uid="{00000000-0005-0000-0000-000022020000}"/>
    <cellStyle name="Normal 13 11 8" xfId="2531" xr:uid="{00000000-0005-0000-0000-000023020000}"/>
    <cellStyle name="Normal 13 12" xfId="152" xr:uid="{00000000-0005-0000-0000-000024020000}"/>
    <cellStyle name="Normal 13 12 2" xfId="502" xr:uid="{00000000-0005-0000-0000-000025020000}"/>
    <cellStyle name="Normal 13 12 3" xfId="814" xr:uid="{00000000-0005-0000-0000-000026020000}"/>
    <cellStyle name="Normal 13 12 4" xfId="1117" xr:uid="{00000000-0005-0000-0000-000027020000}"/>
    <cellStyle name="Normal 13 12 5" xfId="1443" xr:uid="{00000000-0005-0000-0000-000028020000}"/>
    <cellStyle name="Normal 13 12 6" xfId="2202" xr:uid="{00000000-0005-0000-0000-000029020000}"/>
    <cellStyle name="Normal 13 12 7" xfId="2394" xr:uid="{00000000-0005-0000-0000-00002A020000}"/>
    <cellStyle name="Normal 13 12 8" xfId="2522" xr:uid="{00000000-0005-0000-0000-00002B020000}"/>
    <cellStyle name="Normal 13 13" xfId="161" xr:uid="{00000000-0005-0000-0000-00002C020000}"/>
    <cellStyle name="Normal 13 13 2" xfId="511" xr:uid="{00000000-0005-0000-0000-00002D020000}"/>
    <cellStyle name="Normal 13 13 3" xfId="823" xr:uid="{00000000-0005-0000-0000-00002E020000}"/>
    <cellStyle name="Normal 13 13 4" xfId="1125" xr:uid="{00000000-0005-0000-0000-00002F020000}"/>
    <cellStyle name="Normal 13 13 5" xfId="1451" xr:uid="{00000000-0005-0000-0000-000030020000}"/>
    <cellStyle name="Normal 13 13 6" xfId="2184" xr:uid="{00000000-0005-0000-0000-000031020000}"/>
    <cellStyle name="Normal 13 13 7" xfId="2378" xr:uid="{00000000-0005-0000-0000-000032020000}"/>
    <cellStyle name="Normal 13 13 8" xfId="2513" xr:uid="{00000000-0005-0000-0000-000033020000}"/>
    <cellStyle name="Normal 13 14" xfId="170" xr:uid="{00000000-0005-0000-0000-000034020000}"/>
    <cellStyle name="Normal 13 14 2" xfId="520" xr:uid="{00000000-0005-0000-0000-000035020000}"/>
    <cellStyle name="Normal 13 14 3" xfId="832" xr:uid="{00000000-0005-0000-0000-000036020000}"/>
    <cellStyle name="Normal 13 14 4" xfId="1133" xr:uid="{00000000-0005-0000-0000-000037020000}"/>
    <cellStyle name="Normal 13 14 5" xfId="1459" xr:uid="{00000000-0005-0000-0000-000038020000}"/>
    <cellStyle name="Normal 13 14 6" xfId="2173" xr:uid="{00000000-0005-0000-0000-000039020000}"/>
    <cellStyle name="Normal 13 14 7" xfId="2370" xr:uid="{00000000-0005-0000-0000-00003A020000}"/>
    <cellStyle name="Normal 13 14 8" xfId="2508" xr:uid="{00000000-0005-0000-0000-00003B020000}"/>
    <cellStyle name="Normal 13 15" xfId="179" xr:uid="{00000000-0005-0000-0000-00003C020000}"/>
    <cellStyle name="Normal 13 15 2" xfId="529" xr:uid="{00000000-0005-0000-0000-00003D020000}"/>
    <cellStyle name="Normal 13 15 3" xfId="841" xr:uid="{00000000-0005-0000-0000-00003E020000}"/>
    <cellStyle name="Normal 13 15 4" xfId="1141" xr:uid="{00000000-0005-0000-0000-00003F020000}"/>
    <cellStyle name="Normal 13 15 5" xfId="1467" xr:uid="{00000000-0005-0000-0000-000040020000}"/>
    <cellStyle name="Normal 13 15 6" xfId="2154" xr:uid="{00000000-0005-0000-0000-000041020000}"/>
    <cellStyle name="Normal 13 15 7" xfId="2355" xr:uid="{00000000-0005-0000-0000-000042020000}"/>
    <cellStyle name="Normal 13 15 8" xfId="2500" xr:uid="{00000000-0005-0000-0000-000043020000}"/>
    <cellStyle name="Normal 13 16" xfId="188" xr:uid="{00000000-0005-0000-0000-000044020000}"/>
    <cellStyle name="Normal 13 16 2" xfId="538" xr:uid="{00000000-0005-0000-0000-000045020000}"/>
    <cellStyle name="Normal 13 16 3" xfId="850" xr:uid="{00000000-0005-0000-0000-000046020000}"/>
    <cellStyle name="Normal 13 16 4" xfId="1149" xr:uid="{00000000-0005-0000-0000-000047020000}"/>
    <cellStyle name="Normal 13 16 5" xfId="1476" xr:uid="{00000000-0005-0000-0000-000048020000}"/>
    <cellStyle name="Normal 13 16 6" xfId="2138" xr:uid="{00000000-0005-0000-0000-000049020000}"/>
    <cellStyle name="Normal 13 16 7" xfId="2342" xr:uid="{00000000-0005-0000-0000-00004A020000}"/>
    <cellStyle name="Normal 13 16 8" xfId="2492" xr:uid="{00000000-0005-0000-0000-00004B020000}"/>
    <cellStyle name="Normal 13 17" xfId="197" xr:uid="{00000000-0005-0000-0000-00004C020000}"/>
    <cellStyle name="Normal 13 17 2" xfId="547" xr:uid="{00000000-0005-0000-0000-00004D020000}"/>
    <cellStyle name="Normal 13 17 3" xfId="859" xr:uid="{00000000-0005-0000-0000-00004E020000}"/>
    <cellStyle name="Normal 13 17 4" xfId="1157" xr:uid="{00000000-0005-0000-0000-00004F020000}"/>
    <cellStyle name="Normal 13 17 5" xfId="1485" xr:uid="{00000000-0005-0000-0000-000050020000}"/>
    <cellStyle name="Normal 13 17 6" xfId="2122" xr:uid="{00000000-0005-0000-0000-000051020000}"/>
    <cellStyle name="Normal 13 17 7" xfId="2329" xr:uid="{00000000-0005-0000-0000-000052020000}"/>
    <cellStyle name="Normal 13 17 8" xfId="2484" xr:uid="{00000000-0005-0000-0000-000053020000}"/>
    <cellStyle name="Normal 13 18" xfId="206" xr:uid="{00000000-0005-0000-0000-000054020000}"/>
    <cellStyle name="Normal 13 18 2" xfId="556" xr:uid="{00000000-0005-0000-0000-000055020000}"/>
    <cellStyle name="Normal 13 18 3" xfId="868" xr:uid="{00000000-0005-0000-0000-000056020000}"/>
    <cellStyle name="Normal 13 18 4" xfId="1165" xr:uid="{00000000-0005-0000-0000-000057020000}"/>
    <cellStyle name="Normal 13 18 5" xfId="1493" xr:uid="{00000000-0005-0000-0000-000058020000}"/>
    <cellStyle name="Normal 13 18 6" xfId="1645" xr:uid="{00000000-0005-0000-0000-000059020000}"/>
    <cellStyle name="Normal 13 18 7" xfId="1946" xr:uid="{00000000-0005-0000-0000-00005A020000}"/>
    <cellStyle name="Normal 13 18 8" xfId="2003" xr:uid="{00000000-0005-0000-0000-00005B020000}"/>
    <cellStyle name="Normal 13 19" xfId="215" xr:uid="{00000000-0005-0000-0000-00005C020000}"/>
    <cellStyle name="Normal 13 19 2" xfId="565" xr:uid="{00000000-0005-0000-0000-00005D020000}"/>
    <cellStyle name="Normal 13 19 3" xfId="877" xr:uid="{00000000-0005-0000-0000-00005E020000}"/>
    <cellStyle name="Normal 13 19 4" xfId="1173" xr:uid="{00000000-0005-0000-0000-00005F020000}"/>
    <cellStyle name="Normal 13 19 5" xfId="1502" xr:uid="{00000000-0005-0000-0000-000060020000}"/>
    <cellStyle name="Normal 13 19 6" xfId="1640" xr:uid="{00000000-0005-0000-0000-000061020000}"/>
    <cellStyle name="Normal 13 19 7" xfId="1970" xr:uid="{00000000-0005-0000-0000-000062020000}"/>
    <cellStyle name="Normal 13 19 8" xfId="1923" xr:uid="{00000000-0005-0000-0000-000063020000}"/>
    <cellStyle name="Normal 13 2" xfId="62" xr:uid="{00000000-0005-0000-0000-000064020000}"/>
    <cellStyle name="Normal 13 2 2" xfId="416" xr:uid="{00000000-0005-0000-0000-000065020000}"/>
    <cellStyle name="Normal 13 2 3" xfId="730" xr:uid="{00000000-0005-0000-0000-000066020000}"/>
    <cellStyle name="Normal 13 2 4" xfId="1037" xr:uid="{00000000-0005-0000-0000-000067020000}"/>
    <cellStyle name="Normal 13 2 5" xfId="1354" xr:uid="{00000000-0005-0000-0000-000068020000}"/>
    <cellStyle name="Normal 13 2 6" xfId="1980" xr:uid="{00000000-0005-0000-0000-000069020000}"/>
    <cellStyle name="Normal 13 2 7" xfId="1691" xr:uid="{00000000-0005-0000-0000-00006A020000}"/>
    <cellStyle name="Normal 13 2 8" xfId="1841" xr:uid="{00000000-0005-0000-0000-00006B020000}"/>
    <cellStyle name="Normal 13 20" xfId="224" xr:uid="{00000000-0005-0000-0000-00006C020000}"/>
    <cellStyle name="Normal 13 20 2" xfId="574" xr:uid="{00000000-0005-0000-0000-00006D020000}"/>
    <cellStyle name="Normal 13 20 3" xfId="886" xr:uid="{00000000-0005-0000-0000-00006E020000}"/>
    <cellStyle name="Normal 13 20 4" xfId="1181" xr:uid="{00000000-0005-0000-0000-00006F020000}"/>
    <cellStyle name="Normal 13 20 5" xfId="1510" xr:uid="{00000000-0005-0000-0000-000070020000}"/>
    <cellStyle name="Normal 13 20 6" xfId="1846" xr:uid="{00000000-0005-0000-0000-000071020000}"/>
    <cellStyle name="Normal 13 20 7" xfId="1910" xr:uid="{00000000-0005-0000-0000-000072020000}"/>
    <cellStyle name="Normal 13 20 8" xfId="1712" xr:uid="{00000000-0005-0000-0000-000073020000}"/>
    <cellStyle name="Normal 13 21" xfId="233" xr:uid="{00000000-0005-0000-0000-000074020000}"/>
    <cellStyle name="Normal 13 21 2" xfId="583" xr:uid="{00000000-0005-0000-0000-000075020000}"/>
    <cellStyle name="Normal 13 21 3" xfId="895" xr:uid="{00000000-0005-0000-0000-000076020000}"/>
    <cellStyle name="Normal 13 21 4" xfId="1189" xr:uid="{00000000-0005-0000-0000-000077020000}"/>
    <cellStyle name="Normal 13 21 5" xfId="1519" xr:uid="{00000000-0005-0000-0000-000078020000}"/>
    <cellStyle name="Normal 13 21 6" xfId="1826" xr:uid="{00000000-0005-0000-0000-000079020000}"/>
    <cellStyle name="Normal 13 21 7" xfId="2148" xr:uid="{00000000-0005-0000-0000-00007A020000}"/>
    <cellStyle name="Normal 13 21 8" xfId="2351" xr:uid="{00000000-0005-0000-0000-00007B020000}"/>
    <cellStyle name="Normal 13 22" xfId="242" xr:uid="{00000000-0005-0000-0000-00007C020000}"/>
    <cellStyle name="Normal 13 22 2" xfId="592" xr:uid="{00000000-0005-0000-0000-00007D020000}"/>
    <cellStyle name="Normal 13 22 3" xfId="904" xr:uid="{00000000-0005-0000-0000-00007E020000}"/>
    <cellStyle name="Normal 13 22 4" xfId="1197" xr:uid="{00000000-0005-0000-0000-00007F020000}"/>
    <cellStyle name="Normal 13 22 5" xfId="1527" xr:uid="{00000000-0005-0000-0000-000080020000}"/>
    <cellStyle name="Normal 13 22 6" xfId="1810" xr:uid="{00000000-0005-0000-0000-000081020000}"/>
    <cellStyle name="Normal 13 22 7" xfId="1562" xr:uid="{00000000-0005-0000-0000-000082020000}"/>
    <cellStyle name="Normal 13 22 8" xfId="1955" xr:uid="{00000000-0005-0000-0000-000083020000}"/>
    <cellStyle name="Normal 13 23" xfId="251" xr:uid="{00000000-0005-0000-0000-000084020000}"/>
    <cellStyle name="Normal 13 23 2" xfId="601" xr:uid="{00000000-0005-0000-0000-000085020000}"/>
    <cellStyle name="Normal 13 23 3" xfId="913" xr:uid="{00000000-0005-0000-0000-000086020000}"/>
    <cellStyle name="Normal 13 23 4" xfId="1205" xr:uid="{00000000-0005-0000-0000-000087020000}"/>
    <cellStyle name="Normal 13 23 5" xfId="1535" xr:uid="{00000000-0005-0000-0000-000088020000}"/>
    <cellStyle name="Normal 13 23 6" xfId="1797" xr:uid="{00000000-0005-0000-0000-000089020000}"/>
    <cellStyle name="Normal 13 23 7" xfId="2164" xr:uid="{00000000-0005-0000-0000-00008A020000}"/>
    <cellStyle name="Normal 13 23 8" xfId="2363" xr:uid="{00000000-0005-0000-0000-00008B020000}"/>
    <cellStyle name="Normal 13 24" xfId="260" xr:uid="{00000000-0005-0000-0000-00008C020000}"/>
    <cellStyle name="Normal 13 24 2" xfId="610" xr:uid="{00000000-0005-0000-0000-00008D020000}"/>
    <cellStyle name="Normal 13 24 3" xfId="922" xr:uid="{00000000-0005-0000-0000-00008E020000}"/>
    <cellStyle name="Normal 13 24 4" xfId="1213" xr:uid="{00000000-0005-0000-0000-00008F020000}"/>
    <cellStyle name="Normal 13 24 5" xfId="1543" xr:uid="{00000000-0005-0000-0000-000090020000}"/>
    <cellStyle name="Normal 13 24 6" xfId="1781" xr:uid="{00000000-0005-0000-0000-000091020000}"/>
    <cellStyle name="Normal 13 24 7" xfId="2220" xr:uid="{00000000-0005-0000-0000-000092020000}"/>
    <cellStyle name="Normal 13 24 8" xfId="2409" xr:uid="{00000000-0005-0000-0000-000093020000}"/>
    <cellStyle name="Normal 13 25" xfId="269" xr:uid="{00000000-0005-0000-0000-000094020000}"/>
    <cellStyle name="Normal 13 25 2" xfId="619" xr:uid="{00000000-0005-0000-0000-000095020000}"/>
    <cellStyle name="Normal 13 25 3" xfId="931" xr:uid="{00000000-0005-0000-0000-000096020000}"/>
    <cellStyle name="Normal 13 25 4" xfId="1221" xr:uid="{00000000-0005-0000-0000-000097020000}"/>
    <cellStyle name="Normal 13 25 5" xfId="1551" xr:uid="{00000000-0005-0000-0000-000098020000}"/>
    <cellStyle name="Normal 13 25 6" xfId="1767" xr:uid="{00000000-0005-0000-0000-000099020000}"/>
    <cellStyle name="Normal 13 25 7" xfId="2071" xr:uid="{00000000-0005-0000-0000-00009A020000}"/>
    <cellStyle name="Normal 13 25 8" xfId="2287" xr:uid="{00000000-0005-0000-0000-00009B020000}"/>
    <cellStyle name="Normal 13 26" xfId="278" xr:uid="{00000000-0005-0000-0000-00009C020000}"/>
    <cellStyle name="Normal 13 26 2" xfId="628" xr:uid="{00000000-0005-0000-0000-00009D020000}"/>
    <cellStyle name="Normal 13 26 3" xfId="940" xr:uid="{00000000-0005-0000-0000-00009E020000}"/>
    <cellStyle name="Normal 13 26 4" xfId="1229" xr:uid="{00000000-0005-0000-0000-00009F020000}"/>
    <cellStyle name="Normal 13 26 5" xfId="1560" xr:uid="{00000000-0005-0000-0000-0000A0020000}"/>
    <cellStyle name="Normal 13 26 6" xfId="1648" xr:uid="{00000000-0005-0000-0000-0000A1020000}"/>
    <cellStyle name="Normal 13 26 7" xfId="1637" xr:uid="{00000000-0005-0000-0000-0000A2020000}"/>
    <cellStyle name="Normal 13 26 8" xfId="1978" xr:uid="{00000000-0005-0000-0000-0000A3020000}"/>
    <cellStyle name="Normal 13 27" xfId="287" xr:uid="{00000000-0005-0000-0000-0000A4020000}"/>
    <cellStyle name="Normal 13 27 2" xfId="637" xr:uid="{00000000-0005-0000-0000-0000A5020000}"/>
    <cellStyle name="Normal 13 27 3" xfId="949" xr:uid="{00000000-0005-0000-0000-0000A6020000}"/>
    <cellStyle name="Normal 13 27 4" xfId="1237" xr:uid="{00000000-0005-0000-0000-0000A7020000}"/>
    <cellStyle name="Normal 13 27 5" xfId="1569" xr:uid="{00000000-0005-0000-0000-0000A8020000}"/>
    <cellStyle name="Normal 13 27 6" xfId="1738" xr:uid="{00000000-0005-0000-0000-0000A9020000}"/>
    <cellStyle name="Normal 13 27 7" xfId="2111" xr:uid="{00000000-0005-0000-0000-0000AA020000}"/>
    <cellStyle name="Normal 13 27 8" xfId="2320" xr:uid="{00000000-0005-0000-0000-0000AB020000}"/>
    <cellStyle name="Normal 13 28" xfId="296" xr:uid="{00000000-0005-0000-0000-0000AC020000}"/>
    <cellStyle name="Normal 13 28 2" xfId="646" xr:uid="{00000000-0005-0000-0000-0000AD020000}"/>
    <cellStyle name="Normal 13 28 3" xfId="958" xr:uid="{00000000-0005-0000-0000-0000AE020000}"/>
    <cellStyle name="Normal 13 28 4" xfId="1245" xr:uid="{00000000-0005-0000-0000-0000AF020000}"/>
    <cellStyle name="Normal 13 28 5" xfId="1578" xr:uid="{00000000-0005-0000-0000-0000B0020000}"/>
    <cellStyle name="Normal 13 28 6" xfId="1722" xr:uid="{00000000-0005-0000-0000-0000B1020000}"/>
    <cellStyle name="Normal 13 28 7" xfId="1815" xr:uid="{00000000-0005-0000-0000-0000B2020000}"/>
    <cellStyle name="Normal 13 28 8" xfId="1512" xr:uid="{00000000-0005-0000-0000-0000B3020000}"/>
    <cellStyle name="Normal 13 29" xfId="305" xr:uid="{00000000-0005-0000-0000-0000B4020000}"/>
    <cellStyle name="Normal 13 29 2" xfId="655" xr:uid="{00000000-0005-0000-0000-0000B5020000}"/>
    <cellStyle name="Normal 13 29 3" xfId="967" xr:uid="{00000000-0005-0000-0000-0000B6020000}"/>
    <cellStyle name="Normal 13 29 4" xfId="1253" xr:uid="{00000000-0005-0000-0000-0000B7020000}"/>
    <cellStyle name="Normal 13 29 5" xfId="1587" xr:uid="{00000000-0005-0000-0000-0000B8020000}"/>
    <cellStyle name="Normal 13 29 6" xfId="1704" xr:uid="{00000000-0005-0000-0000-0000B9020000}"/>
    <cellStyle name="Normal 13 29 7" xfId="2001" xr:uid="{00000000-0005-0000-0000-0000BA020000}"/>
    <cellStyle name="Normal 13 29 8" xfId="2017" xr:uid="{00000000-0005-0000-0000-0000BB020000}"/>
    <cellStyle name="Normal 13 3" xfId="71" xr:uid="{00000000-0005-0000-0000-0000BC020000}"/>
    <cellStyle name="Normal 13 3 2" xfId="425" xr:uid="{00000000-0005-0000-0000-0000BD020000}"/>
    <cellStyle name="Normal 13 3 3" xfId="739" xr:uid="{00000000-0005-0000-0000-0000BE020000}"/>
    <cellStyle name="Normal 13 3 4" xfId="1045" xr:uid="{00000000-0005-0000-0000-0000BF020000}"/>
    <cellStyle name="Normal 13 3 5" xfId="1362" xr:uid="{00000000-0005-0000-0000-0000C0020000}"/>
    <cellStyle name="Normal 13 3 6" xfId="1972" xr:uid="{00000000-0005-0000-0000-0000C1020000}"/>
    <cellStyle name="Normal 13 3 7" xfId="2120" xr:uid="{00000000-0005-0000-0000-0000C2020000}"/>
    <cellStyle name="Normal 13 3 8" xfId="2327" xr:uid="{00000000-0005-0000-0000-0000C3020000}"/>
    <cellStyle name="Normal 13 30" xfId="314" xr:uid="{00000000-0005-0000-0000-0000C4020000}"/>
    <cellStyle name="Normal 13 30 2" xfId="663" xr:uid="{00000000-0005-0000-0000-0000C5020000}"/>
    <cellStyle name="Normal 13 30 3" xfId="976" xr:uid="{00000000-0005-0000-0000-0000C6020000}"/>
    <cellStyle name="Normal 13 30 4" xfId="1261" xr:uid="{00000000-0005-0000-0000-0000C7020000}"/>
    <cellStyle name="Normal 13 30 5" xfId="1595" xr:uid="{00000000-0005-0000-0000-0000C8020000}"/>
    <cellStyle name="Normal 13 30 6" xfId="1697" xr:uid="{00000000-0005-0000-0000-0000C9020000}"/>
    <cellStyle name="Normal 13 30 7" xfId="2230" xr:uid="{00000000-0005-0000-0000-0000CA020000}"/>
    <cellStyle name="Normal 13 30 8" xfId="2417" xr:uid="{00000000-0005-0000-0000-0000CB020000}"/>
    <cellStyle name="Normal 13 31" xfId="323" xr:uid="{00000000-0005-0000-0000-0000CC020000}"/>
    <cellStyle name="Normal 13 31 2" xfId="671" xr:uid="{00000000-0005-0000-0000-0000CD020000}"/>
    <cellStyle name="Normal 13 31 3" xfId="985" xr:uid="{00000000-0005-0000-0000-0000CE020000}"/>
    <cellStyle name="Normal 13 31 4" xfId="1269" xr:uid="{00000000-0005-0000-0000-0000CF020000}"/>
    <cellStyle name="Normal 13 31 5" xfId="1603" xr:uid="{00000000-0005-0000-0000-0000D0020000}"/>
    <cellStyle name="Normal 13 31 6" xfId="1681" xr:uid="{00000000-0005-0000-0000-0000D1020000}"/>
    <cellStyle name="Normal 13 31 7" xfId="1714" xr:uid="{00000000-0005-0000-0000-0000D2020000}"/>
    <cellStyle name="Normal 13 31 8" xfId="2176" xr:uid="{00000000-0005-0000-0000-0000D3020000}"/>
    <cellStyle name="Normal 13 32" xfId="332" xr:uid="{00000000-0005-0000-0000-0000D4020000}"/>
    <cellStyle name="Normal 13 32 2" xfId="680" xr:uid="{00000000-0005-0000-0000-0000D5020000}"/>
    <cellStyle name="Normal 13 32 3" xfId="994" xr:uid="{00000000-0005-0000-0000-0000D6020000}"/>
    <cellStyle name="Normal 13 32 4" xfId="1277" xr:uid="{00000000-0005-0000-0000-0000D7020000}"/>
    <cellStyle name="Normal 13 32 5" xfId="1611" xr:uid="{00000000-0005-0000-0000-0000D8020000}"/>
    <cellStyle name="Normal 13 32 6" xfId="1668" xr:uid="{00000000-0005-0000-0000-0000D9020000}"/>
    <cellStyle name="Normal 13 32 7" xfId="2043" xr:uid="{00000000-0005-0000-0000-0000DA020000}"/>
    <cellStyle name="Normal 13 32 8" xfId="2262" xr:uid="{00000000-0005-0000-0000-0000DB020000}"/>
    <cellStyle name="Normal 13 33" xfId="341" xr:uid="{00000000-0005-0000-0000-0000DC020000}"/>
    <cellStyle name="Normal 13 33 2" xfId="689" xr:uid="{00000000-0005-0000-0000-0000DD020000}"/>
    <cellStyle name="Normal 13 33 3" xfId="1002" xr:uid="{00000000-0005-0000-0000-0000DE020000}"/>
    <cellStyle name="Normal 13 33 4" xfId="1285" xr:uid="{00000000-0005-0000-0000-0000DF020000}"/>
    <cellStyle name="Normal 13 33 5" xfId="1619" xr:uid="{00000000-0005-0000-0000-0000E0020000}"/>
    <cellStyle name="Normal 13 33 6" xfId="1667" xr:uid="{00000000-0005-0000-0000-0000E1020000}"/>
    <cellStyle name="Normal 13 33 7" xfId="2241" xr:uid="{00000000-0005-0000-0000-0000E2020000}"/>
    <cellStyle name="Normal 13 33 8" xfId="2425" xr:uid="{00000000-0005-0000-0000-0000E3020000}"/>
    <cellStyle name="Normal 13 34" xfId="350" xr:uid="{00000000-0005-0000-0000-0000E4020000}"/>
    <cellStyle name="Normal 13 34 2" xfId="698" xr:uid="{00000000-0005-0000-0000-0000E5020000}"/>
    <cellStyle name="Normal 13 34 3" xfId="1011" xr:uid="{00000000-0005-0000-0000-0000E6020000}"/>
    <cellStyle name="Normal 13 34 4" xfId="1293" xr:uid="{00000000-0005-0000-0000-0000E7020000}"/>
    <cellStyle name="Normal 13 34 5" xfId="1627" xr:uid="{00000000-0005-0000-0000-0000E8020000}"/>
    <cellStyle name="Normal 13 34 6" xfId="1669" xr:uid="{00000000-0005-0000-0000-0000E9020000}"/>
    <cellStyle name="Normal 13 34 7" xfId="1836" xr:uid="{00000000-0005-0000-0000-0000EA020000}"/>
    <cellStyle name="Normal 13 34 8" xfId="1925" xr:uid="{00000000-0005-0000-0000-0000EB020000}"/>
    <cellStyle name="Normal 13 4" xfId="80" xr:uid="{00000000-0005-0000-0000-0000EC020000}"/>
    <cellStyle name="Normal 13 4 2" xfId="434" xr:uid="{00000000-0005-0000-0000-0000ED020000}"/>
    <cellStyle name="Normal 13 4 3" xfId="747" xr:uid="{00000000-0005-0000-0000-0000EE020000}"/>
    <cellStyle name="Normal 13 4 4" xfId="1053" xr:uid="{00000000-0005-0000-0000-0000EF020000}"/>
    <cellStyle name="Normal 13 4 5" xfId="1371" xr:uid="{00000000-0005-0000-0000-0000F0020000}"/>
    <cellStyle name="Normal 13 4 6" xfId="1960" xr:uid="{00000000-0005-0000-0000-0000F1020000}"/>
    <cellStyle name="Normal 13 4 7" xfId="2170" xr:uid="{00000000-0005-0000-0000-0000F2020000}"/>
    <cellStyle name="Normal 13 4 8" xfId="2368" xr:uid="{00000000-0005-0000-0000-0000F3020000}"/>
    <cellStyle name="Normal 13 5" xfId="89" xr:uid="{00000000-0005-0000-0000-0000F4020000}"/>
    <cellStyle name="Normal 13 5 2" xfId="442" xr:uid="{00000000-0005-0000-0000-0000F5020000}"/>
    <cellStyle name="Normal 13 5 3" xfId="755" xr:uid="{00000000-0005-0000-0000-0000F6020000}"/>
    <cellStyle name="Normal 13 5 4" xfId="1061" xr:uid="{00000000-0005-0000-0000-0000F7020000}"/>
    <cellStyle name="Normal 13 5 5" xfId="1380" xr:uid="{00000000-0005-0000-0000-0000F8020000}"/>
    <cellStyle name="Normal 13 5 6" xfId="1941" xr:uid="{00000000-0005-0000-0000-0000F9020000}"/>
    <cellStyle name="Normal 13 5 7" xfId="2219" xr:uid="{00000000-0005-0000-0000-0000FA020000}"/>
    <cellStyle name="Normal 13 5 8" xfId="2408" xr:uid="{00000000-0005-0000-0000-0000FB020000}"/>
    <cellStyle name="Normal 13 6" xfId="98" xr:uid="{00000000-0005-0000-0000-0000FC020000}"/>
    <cellStyle name="Normal 13 6 2" xfId="451" xr:uid="{00000000-0005-0000-0000-0000FD020000}"/>
    <cellStyle name="Normal 13 6 3" xfId="763" xr:uid="{00000000-0005-0000-0000-0000FE020000}"/>
    <cellStyle name="Normal 13 6 4" xfId="1069" xr:uid="{00000000-0005-0000-0000-0000FF020000}"/>
    <cellStyle name="Normal 13 6 5" xfId="1389" xr:uid="{00000000-0005-0000-0000-000000030000}"/>
    <cellStyle name="Normal 13 6 6" xfId="1920" xr:uid="{00000000-0005-0000-0000-000001030000}"/>
    <cellStyle name="Normal 13 6 7" xfId="2092" xr:uid="{00000000-0005-0000-0000-000002030000}"/>
    <cellStyle name="Normal 13 6 8" xfId="2304" xr:uid="{00000000-0005-0000-0000-000003030000}"/>
    <cellStyle name="Normal 13 7" xfId="107" xr:uid="{00000000-0005-0000-0000-000004030000}"/>
    <cellStyle name="Normal 13 7 2" xfId="459" xr:uid="{00000000-0005-0000-0000-000005030000}"/>
    <cellStyle name="Normal 13 7 3" xfId="771" xr:uid="{00000000-0005-0000-0000-000006030000}"/>
    <cellStyle name="Normal 13 7 4" xfId="1077" xr:uid="{00000000-0005-0000-0000-000007030000}"/>
    <cellStyle name="Normal 13 7 5" xfId="1398" xr:uid="{00000000-0005-0000-0000-000008030000}"/>
    <cellStyle name="Normal 13 7 6" xfId="2108" xr:uid="{00000000-0005-0000-0000-000009030000}"/>
    <cellStyle name="Normal 13 7 7" xfId="2317" xr:uid="{00000000-0005-0000-0000-00000A030000}"/>
    <cellStyle name="Normal 13 7 8" xfId="2478" xr:uid="{00000000-0005-0000-0000-00000B030000}"/>
    <cellStyle name="Normal 13 8" xfId="116" xr:uid="{00000000-0005-0000-0000-00000C030000}"/>
    <cellStyle name="Normal 13 8 2" xfId="467" xr:uid="{00000000-0005-0000-0000-00000D030000}"/>
    <cellStyle name="Normal 13 8 3" xfId="779" xr:uid="{00000000-0005-0000-0000-00000E030000}"/>
    <cellStyle name="Normal 13 8 4" xfId="1085" xr:uid="{00000000-0005-0000-0000-00000F030000}"/>
    <cellStyle name="Normal 13 8 5" xfId="1407" xr:uid="{00000000-0005-0000-0000-000010030000}"/>
    <cellStyle name="Normal 13 8 6" xfId="2093" xr:uid="{00000000-0005-0000-0000-000011030000}"/>
    <cellStyle name="Normal 13 8 7" xfId="2305" xr:uid="{00000000-0005-0000-0000-000012030000}"/>
    <cellStyle name="Normal 13 8 8" xfId="2469" xr:uid="{00000000-0005-0000-0000-000013030000}"/>
    <cellStyle name="Normal 13 9" xfId="125" xr:uid="{00000000-0005-0000-0000-000014030000}"/>
    <cellStyle name="Normal 13 9 2" xfId="475" xr:uid="{00000000-0005-0000-0000-000015030000}"/>
    <cellStyle name="Normal 13 9 3" xfId="787" xr:uid="{00000000-0005-0000-0000-000016030000}"/>
    <cellStyle name="Normal 13 9 4" xfId="1093" xr:uid="{00000000-0005-0000-0000-000017030000}"/>
    <cellStyle name="Normal 13 9 5" xfId="1416" xr:uid="{00000000-0005-0000-0000-000018030000}"/>
    <cellStyle name="Normal 13 9 6" xfId="2249" xr:uid="{00000000-0005-0000-0000-000019030000}"/>
    <cellStyle name="Normal 13 9 7" xfId="2433" xr:uid="{00000000-0005-0000-0000-00001A030000}"/>
    <cellStyle name="Normal 13 9 8" xfId="2546" xr:uid="{00000000-0005-0000-0000-00001B030000}"/>
    <cellStyle name="Normal 2" xfId="5" xr:uid="{00000000-0005-0000-0000-00001C030000}"/>
    <cellStyle name="Normal 2 10" xfId="117" xr:uid="{00000000-0005-0000-0000-00001D030000}"/>
    <cellStyle name="Normal 2 10 2" xfId="468" xr:uid="{00000000-0005-0000-0000-00001E030000}"/>
    <cellStyle name="Normal 2 10 3" xfId="780" xr:uid="{00000000-0005-0000-0000-00001F030000}"/>
    <cellStyle name="Normal 2 10 4" xfId="1086" xr:uid="{00000000-0005-0000-0000-000020030000}"/>
    <cellStyle name="Normal 2 10 5" xfId="1408" xr:uid="{00000000-0005-0000-0000-000021030000}"/>
    <cellStyle name="Normal 2 10 6" xfId="1890" xr:uid="{00000000-0005-0000-0000-000022030000}"/>
    <cellStyle name="Normal 2 10 7" xfId="1773" xr:uid="{00000000-0005-0000-0000-000023030000}"/>
    <cellStyle name="Normal 2 10 8" xfId="1866" xr:uid="{00000000-0005-0000-0000-000024030000}"/>
    <cellStyle name="Normal 2 11" xfId="126" xr:uid="{00000000-0005-0000-0000-000025030000}"/>
    <cellStyle name="Normal 2 11 2" xfId="476" xr:uid="{00000000-0005-0000-0000-000026030000}"/>
    <cellStyle name="Normal 2 11 3" xfId="788" xr:uid="{00000000-0005-0000-0000-000027030000}"/>
    <cellStyle name="Normal 2 11 4" xfId="1094" xr:uid="{00000000-0005-0000-0000-000028030000}"/>
    <cellStyle name="Normal 2 11 5" xfId="1417" xr:uid="{00000000-0005-0000-0000-000029030000}"/>
    <cellStyle name="Normal 2 11 6" xfId="2050" xr:uid="{00000000-0005-0000-0000-00002A030000}"/>
    <cellStyle name="Normal 2 11 7" xfId="2267" xr:uid="{00000000-0005-0000-0000-00002B030000}"/>
    <cellStyle name="Normal 2 11 8" xfId="2448" xr:uid="{00000000-0005-0000-0000-00002C030000}"/>
    <cellStyle name="Normal 2 12" xfId="135" xr:uid="{00000000-0005-0000-0000-00002D030000}"/>
    <cellStyle name="Normal 2 12 2" xfId="485" xr:uid="{00000000-0005-0000-0000-00002E030000}"/>
    <cellStyle name="Normal 2 12 3" xfId="797" xr:uid="{00000000-0005-0000-0000-00002F030000}"/>
    <cellStyle name="Normal 2 12 4" xfId="1102" xr:uid="{00000000-0005-0000-0000-000030030000}"/>
    <cellStyle name="Normal 2 12 5" xfId="1426" xr:uid="{00000000-0005-0000-0000-000031030000}"/>
    <cellStyle name="Normal 2 12 6" xfId="1884" xr:uid="{00000000-0005-0000-0000-000032030000}"/>
    <cellStyle name="Normal 2 12 7" xfId="2189" xr:uid="{00000000-0005-0000-0000-000033030000}"/>
    <cellStyle name="Normal 2 12 8" xfId="2382" xr:uid="{00000000-0005-0000-0000-000034030000}"/>
    <cellStyle name="Normal 2 13" xfId="144" xr:uid="{00000000-0005-0000-0000-000035030000}"/>
    <cellStyle name="Normal 2 13 2" xfId="494" xr:uid="{00000000-0005-0000-0000-000036030000}"/>
    <cellStyle name="Normal 2 13 3" xfId="806" xr:uid="{00000000-0005-0000-0000-000037030000}"/>
    <cellStyle name="Normal 2 13 4" xfId="1110" xr:uid="{00000000-0005-0000-0000-000038030000}"/>
    <cellStyle name="Normal 2 13 5" xfId="1435" xr:uid="{00000000-0005-0000-0000-000039030000}"/>
    <cellStyle name="Normal 2 13 6" xfId="2020" xr:uid="{00000000-0005-0000-0000-00003A030000}"/>
    <cellStyle name="Normal 2 13 7" xfId="1875" xr:uid="{00000000-0005-0000-0000-00003B030000}"/>
    <cellStyle name="Normal 2 13 8" xfId="1813" xr:uid="{00000000-0005-0000-0000-00003C030000}"/>
    <cellStyle name="Normal 2 14" xfId="153" xr:uid="{00000000-0005-0000-0000-00003D030000}"/>
    <cellStyle name="Normal 2 14 2" xfId="503" xr:uid="{00000000-0005-0000-0000-00003E030000}"/>
    <cellStyle name="Normal 2 14 3" xfId="815" xr:uid="{00000000-0005-0000-0000-00003F030000}"/>
    <cellStyle name="Normal 2 14 4" xfId="1118" xr:uid="{00000000-0005-0000-0000-000040030000}"/>
    <cellStyle name="Normal 2 14 5" xfId="1444" xr:uid="{00000000-0005-0000-0000-000041030000}"/>
    <cellStyle name="Normal 2 14 6" xfId="1998" xr:uid="{00000000-0005-0000-0000-000042030000}"/>
    <cellStyle name="Normal 2 14 7" xfId="2023" xr:uid="{00000000-0005-0000-0000-000043030000}"/>
    <cellStyle name="Normal 2 14 8" xfId="1768" xr:uid="{00000000-0005-0000-0000-000044030000}"/>
    <cellStyle name="Normal 2 14 9" xfId="2556" xr:uid="{1D06BB40-7C41-43A2-8525-482DDC0A747A}"/>
    <cellStyle name="Normal 2 15" xfId="162" xr:uid="{00000000-0005-0000-0000-000045030000}"/>
    <cellStyle name="Normal 2 15 2" xfId="512" xr:uid="{00000000-0005-0000-0000-000046030000}"/>
    <cellStyle name="Normal 2 15 3" xfId="824" xr:uid="{00000000-0005-0000-0000-000047030000}"/>
    <cellStyle name="Normal 2 15 4" xfId="1126" xr:uid="{00000000-0005-0000-0000-000048030000}"/>
    <cellStyle name="Normal 2 15 5" xfId="1452" xr:uid="{00000000-0005-0000-0000-000049030000}"/>
    <cellStyle name="Normal 2 15 6" xfId="1979" xr:uid="{00000000-0005-0000-0000-00004A030000}"/>
    <cellStyle name="Normal 2 15 7" xfId="1892" xr:uid="{00000000-0005-0000-0000-00004B030000}"/>
    <cellStyle name="Normal 2 15 8" xfId="2171" xr:uid="{00000000-0005-0000-0000-00004C030000}"/>
    <cellStyle name="Normal 2 15 9" xfId="2569" xr:uid="{52EA93A1-36CB-4421-A6E7-D9A286C5F87C}"/>
    <cellStyle name="Normal 2 16" xfId="171" xr:uid="{00000000-0005-0000-0000-00004D030000}"/>
    <cellStyle name="Normal 2 16 2" xfId="521" xr:uid="{00000000-0005-0000-0000-00004E030000}"/>
    <cellStyle name="Normal 2 16 3" xfId="833" xr:uid="{00000000-0005-0000-0000-00004F030000}"/>
    <cellStyle name="Normal 2 16 4" xfId="1134" xr:uid="{00000000-0005-0000-0000-000050030000}"/>
    <cellStyle name="Normal 2 16 5" xfId="1460" xr:uid="{00000000-0005-0000-0000-000051030000}"/>
    <cellStyle name="Normal 2 16 6" xfId="1971" xr:uid="{00000000-0005-0000-0000-000052030000}"/>
    <cellStyle name="Normal 2 16 7" xfId="1724" xr:uid="{00000000-0005-0000-0000-000053030000}"/>
    <cellStyle name="Normal 2 16 8" xfId="2152" xr:uid="{00000000-0005-0000-0000-000054030000}"/>
    <cellStyle name="Normal 2 16 9" xfId="2559" xr:uid="{80942704-4B13-43CE-A0AC-8FAE568EBE75}"/>
    <cellStyle name="Normal 2 17" xfId="180" xr:uid="{00000000-0005-0000-0000-000055030000}"/>
    <cellStyle name="Normal 2 17 2" xfId="530" xr:uid="{00000000-0005-0000-0000-000056030000}"/>
    <cellStyle name="Normal 2 17 3" xfId="842" xr:uid="{00000000-0005-0000-0000-000057030000}"/>
    <cellStyle name="Normal 2 17 4" xfId="1142" xr:uid="{00000000-0005-0000-0000-000058030000}"/>
    <cellStyle name="Normal 2 17 5" xfId="1468" xr:uid="{00000000-0005-0000-0000-000059030000}"/>
    <cellStyle name="Normal 2 17 6" xfId="1959" xr:uid="{00000000-0005-0000-0000-00005A030000}"/>
    <cellStyle name="Normal 2 17 7" xfId="1677" xr:uid="{00000000-0005-0000-0000-00005B030000}"/>
    <cellStyle name="Normal 2 17 8" xfId="1636" xr:uid="{00000000-0005-0000-0000-00005C030000}"/>
    <cellStyle name="Normal 2 18" xfId="189" xr:uid="{00000000-0005-0000-0000-00005D030000}"/>
    <cellStyle name="Normal 2 18 2" xfId="539" xr:uid="{00000000-0005-0000-0000-00005E030000}"/>
    <cellStyle name="Normal 2 18 3" xfId="851" xr:uid="{00000000-0005-0000-0000-00005F030000}"/>
    <cellStyle name="Normal 2 18 4" xfId="1150" xr:uid="{00000000-0005-0000-0000-000060030000}"/>
    <cellStyle name="Normal 2 18 5" xfId="1477" xr:uid="{00000000-0005-0000-0000-000061030000}"/>
    <cellStyle name="Normal 2 18 6" xfId="1940" xr:uid="{00000000-0005-0000-0000-000062030000}"/>
    <cellStyle name="Normal 2 18 7" xfId="1820" xr:uid="{00000000-0005-0000-0000-000063030000}"/>
    <cellStyle name="Normal 2 18 8" xfId="1469" xr:uid="{00000000-0005-0000-0000-000064030000}"/>
    <cellStyle name="Normal 2 19" xfId="198" xr:uid="{00000000-0005-0000-0000-000065030000}"/>
    <cellStyle name="Normal 2 19 2" xfId="548" xr:uid="{00000000-0005-0000-0000-000066030000}"/>
    <cellStyle name="Normal 2 19 3" xfId="860" xr:uid="{00000000-0005-0000-0000-000067030000}"/>
    <cellStyle name="Normal 2 19 4" xfId="1158" xr:uid="{00000000-0005-0000-0000-000068030000}"/>
    <cellStyle name="Normal 2 19 5" xfId="1486" xr:uid="{00000000-0005-0000-0000-000069030000}"/>
    <cellStyle name="Normal 2 19 6" xfId="1919" xr:uid="{00000000-0005-0000-0000-00006A030000}"/>
    <cellStyle name="Normal 2 19 7" xfId="1692" xr:uid="{00000000-0005-0000-0000-00006B030000}"/>
    <cellStyle name="Normal 2 19 8" xfId="2240" xr:uid="{00000000-0005-0000-0000-00006C030000}"/>
    <cellStyle name="Normal 2 2" xfId="6" xr:uid="{00000000-0005-0000-0000-00006D030000}"/>
    <cellStyle name="Normal 2 2 10" xfId="127" xr:uid="{00000000-0005-0000-0000-00006E030000}"/>
    <cellStyle name="Normal 2 2 11" xfId="136" xr:uid="{00000000-0005-0000-0000-00006F030000}"/>
    <cellStyle name="Normal 2 2 12" xfId="145" xr:uid="{00000000-0005-0000-0000-000070030000}"/>
    <cellStyle name="Normal 2 2 13" xfId="154" xr:uid="{00000000-0005-0000-0000-000071030000}"/>
    <cellStyle name="Normal 2 2 14" xfId="163" xr:uid="{00000000-0005-0000-0000-000072030000}"/>
    <cellStyle name="Normal 2 2 15" xfId="172" xr:uid="{00000000-0005-0000-0000-000073030000}"/>
    <cellStyle name="Normal 2 2 16" xfId="181" xr:uid="{00000000-0005-0000-0000-000074030000}"/>
    <cellStyle name="Normal 2 2 17" xfId="190" xr:uid="{00000000-0005-0000-0000-000075030000}"/>
    <cellStyle name="Normal 2 2 18" xfId="199" xr:uid="{00000000-0005-0000-0000-000076030000}"/>
    <cellStyle name="Normal 2 2 19" xfId="208" xr:uid="{00000000-0005-0000-0000-000077030000}"/>
    <cellStyle name="Normal 2 2 2" xfId="11" xr:uid="{00000000-0005-0000-0000-000078030000}"/>
    <cellStyle name="Normal 2 2 20" xfId="217" xr:uid="{00000000-0005-0000-0000-000079030000}"/>
    <cellStyle name="Normal 2 2 21" xfId="226" xr:uid="{00000000-0005-0000-0000-00007A030000}"/>
    <cellStyle name="Normal 2 2 22" xfId="235" xr:uid="{00000000-0005-0000-0000-00007B030000}"/>
    <cellStyle name="Normal 2 2 23" xfId="244" xr:uid="{00000000-0005-0000-0000-00007C030000}"/>
    <cellStyle name="Normal 2 2 24" xfId="253" xr:uid="{00000000-0005-0000-0000-00007D030000}"/>
    <cellStyle name="Normal 2 2 25" xfId="262" xr:uid="{00000000-0005-0000-0000-00007E030000}"/>
    <cellStyle name="Normal 2 2 26" xfId="271" xr:uid="{00000000-0005-0000-0000-00007F030000}"/>
    <cellStyle name="Normal 2 2 27" xfId="280" xr:uid="{00000000-0005-0000-0000-000080030000}"/>
    <cellStyle name="Normal 2 2 28" xfId="289" xr:uid="{00000000-0005-0000-0000-000081030000}"/>
    <cellStyle name="Normal 2 2 29" xfId="298" xr:uid="{00000000-0005-0000-0000-000082030000}"/>
    <cellStyle name="Normal 2 2 3" xfId="64" xr:uid="{00000000-0005-0000-0000-000083030000}"/>
    <cellStyle name="Normal 2 2 30" xfId="307" xr:uid="{00000000-0005-0000-0000-000084030000}"/>
    <cellStyle name="Normal 2 2 31" xfId="316" xr:uid="{00000000-0005-0000-0000-000085030000}"/>
    <cellStyle name="Normal 2 2 32" xfId="325" xr:uid="{00000000-0005-0000-0000-000086030000}"/>
    <cellStyle name="Normal 2 2 33" xfId="334" xr:uid="{00000000-0005-0000-0000-000087030000}"/>
    <cellStyle name="Normal 2 2 34" xfId="343" xr:uid="{00000000-0005-0000-0000-000088030000}"/>
    <cellStyle name="Normal 2 2 35" xfId="352" xr:uid="{00000000-0005-0000-0000-000089030000}"/>
    <cellStyle name="Normal 2 2 4" xfId="73" xr:uid="{00000000-0005-0000-0000-00008A030000}"/>
    <cellStyle name="Normal 2 2 5" xfId="82" xr:uid="{00000000-0005-0000-0000-00008B030000}"/>
    <cellStyle name="Normal 2 2 6" xfId="91" xr:uid="{00000000-0005-0000-0000-00008C030000}"/>
    <cellStyle name="Normal 2 2 7" xfId="100" xr:uid="{00000000-0005-0000-0000-00008D030000}"/>
    <cellStyle name="Normal 2 2 8" xfId="109" xr:uid="{00000000-0005-0000-0000-00008E030000}"/>
    <cellStyle name="Normal 2 2 9" xfId="118" xr:uid="{00000000-0005-0000-0000-00008F030000}"/>
    <cellStyle name="Normal 2 20" xfId="207" xr:uid="{00000000-0005-0000-0000-000090030000}"/>
    <cellStyle name="Normal 2 20 2" xfId="557" xr:uid="{00000000-0005-0000-0000-000091030000}"/>
    <cellStyle name="Normal 2 20 3" xfId="869" xr:uid="{00000000-0005-0000-0000-000092030000}"/>
    <cellStyle name="Normal 2 20 4" xfId="1166" xr:uid="{00000000-0005-0000-0000-000093030000}"/>
    <cellStyle name="Normal 2 20 5" xfId="1494" xr:uid="{00000000-0005-0000-0000-000094030000}"/>
    <cellStyle name="Normal 2 20 6" xfId="1997" xr:uid="{00000000-0005-0000-0000-000095030000}"/>
    <cellStyle name="Normal 2 20 7" xfId="2224" xr:uid="{00000000-0005-0000-0000-000096030000}"/>
    <cellStyle name="Normal 2 20 8" xfId="2413" xr:uid="{00000000-0005-0000-0000-000097030000}"/>
    <cellStyle name="Normal 2 21" xfId="216" xr:uid="{00000000-0005-0000-0000-000098030000}"/>
    <cellStyle name="Normal 2 21 2" xfId="566" xr:uid="{00000000-0005-0000-0000-000099030000}"/>
    <cellStyle name="Normal 2 21 3" xfId="878" xr:uid="{00000000-0005-0000-0000-00009A030000}"/>
    <cellStyle name="Normal 2 21 4" xfId="1174" xr:uid="{00000000-0005-0000-0000-00009B030000}"/>
    <cellStyle name="Normal 2 21 5" xfId="1503" xr:uid="{00000000-0005-0000-0000-00009C030000}"/>
    <cellStyle name="Normal 2 21 6" xfId="2260" xr:uid="{00000000-0005-0000-0000-00009D030000}"/>
    <cellStyle name="Normal 2 21 7" xfId="2443" xr:uid="{00000000-0005-0000-0000-00009E030000}"/>
    <cellStyle name="Normal 2 21 8" xfId="2554" xr:uid="{00000000-0005-0000-0000-00009F030000}"/>
    <cellStyle name="Normal 2 22" xfId="225" xr:uid="{00000000-0005-0000-0000-0000A0030000}"/>
    <cellStyle name="Normal 2 22 2" xfId="575" xr:uid="{00000000-0005-0000-0000-0000A1030000}"/>
    <cellStyle name="Normal 2 22 3" xfId="887" xr:uid="{00000000-0005-0000-0000-0000A2030000}"/>
    <cellStyle name="Normal 2 22 4" xfId="1182" xr:uid="{00000000-0005-0000-0000-0000A3030000}"/>
    <cellStyle name="Normal 2 22 5" xfId="1511" xr:uid="{00000000-0005-0000-0000-0000A4030000}"/>
    <cellStyle name="Normal 2 22 6" xfId="2244" xr:uid="{00000000-0005-0000-0000-0000A5030000}"/>
    <cellStyle name="Normal 2 22 7" xfId="2428" xr:uid="{00000000-0005-0000-0000-0000A6030000}"/>
    <cellStyle name="Normal 2 22 8" xfId="2545" xr:uid="{00000000-0005-0000-0000-0000A7030000}"/>
    <cellStyle name="Normal 2 23" xfId="234" xr:uid="{00000000-0005-0000-0000-0000A8030000}"/>
    <cellStyle name="Normal 2 23 2" xfId="584" xr:uid="{00000000-0005-0000-0000-0000A9030000}"/>
    <cellStyle name="Normal 2 23 3" xfId="896" xr:uid="{00000000-0005-0000-0000-0000AA030000}"/>
    <cellStyle name="Normal 2 23 4" xfId="1190" xr:uid="{00000000-0005-0000-0000-0000AB030000}"/>
    <cellStyle name="Normal 2 23 5" xfId="1520" xr:uid="{00000000-0005-0000-0000-0000AC030000}"/>
    <cellStyle name="Normal 2 23 6" xfId="2229" xr:uid="{00000000-0005-0000-0000-0000AD030000}"/>
    <cellStyle name="Normal 2 23 7" xfId="2416" xr:uid="{00000000-0005-0000-0000-0000AE030000}"/>
    <cellStyle name="Normal 2 23 8" xfId="2536" xr:uid="{00000000-0005-0000-0000-0000AF030000}"/>
    <cellStyle name="Normal 2 24" xfId="243" xr:uid="{00000000-0005-0000-0000-0000B0030000}"/>
    <cellStyle name="Normal 2 24 2" xfId="593" xr:uid="{00000000-0005-0000-0000-0000B1030000}"/>
    <cellStyle name="Normal 2 24 3" xfId="905" xr:uid="{00000000-0005-0000-0000-0000B2030000}"/>
    <cellStyle name="Normal 2 24 4" xfId="1198" xr:uid="{00000000-0005-0000-0000-0000B3030000}"/>
    <cellStyle name="Normal 2 24 5" xfId="1528" xr:uid="{00000000-0005-0000-0000-0000B4030000}"/>
    <cellStyle name="Normal 2 24 6" xfId="2044" xr:uid="{00000000-0005-0000-0000-0000B5030000}"/>
    <cellStyle name="Normal 2 24 7" xfId="2263" xr:uid="{00000000-0005-0000-0000-0000B6030000}"/>
    <cellStyle name="Normal 2 24 8" xfId="2445" xr:uid="{00000000-0005-0000-0000-0000B7030000}"/>
    <cellStyle name="Normal 2 25" xfId="252" xr:uid="{00000000-0005-0000-0000-0000B8030000}"/>
    <cellStyle name="Normal 2 25 2" xfId="602" xr:uid="{00000000-0005-0000-0000-0000B9030000}"/>
    <cellStyle name="Normal 2 25 3" xfId="914" xr:uid="{00000000-0005-0000-0000-0000BA030000}"/>
    <cellStyle name="Normal 2 25 4" xfId="1206" xr:uid="{00000000-0005-0000-0000-0000BB030000}"/>
    <cellStyle name="Normal 2 25 5" xfId="1536" xr:uid="{00000000-0005-0000-0000-0000BC030000}"/>
    <cellStyle name="Normal 2 25 6" xfId="2196" xr:uid="{00000000-0005-0000-0000-0000BD030000}"/>
    <cellStyle name="Normal 2 25 7" xfId="2389" xr:uid="{00000000-0005-0000-0000-0000BE030000}"/>
    <cellStyle name="Normal 2 25 8" xfId="2521" xr:uid="{00000000-0005-0000-0000-0000BF030000}"/>
    <cellStyle name="Normal 2 26" xfId="261" xr:uid="{00000000-0005-0000-0000-0000C0030000}"/>
    <cellStyle name="Normal 2 26 2" xfId="611" xr:uid="{00000000-0005-0000-0000-0000C1030000}"/>
    <cellStyle name="Normal 2 26 3" xfId="923" xr:uid="{00000000-0005-0000-0000-0000C2030000}"/>
    <cellStyle name="Normal 2 26 4" xfId="1214" xr:uid="{00000000-0005-0000-0000-0000C3030000}"/>
    <cellStyle name="Normal 2 26 5" xfId="1544" xr:uid="{00000000-0005-0000-0000-0000C4030000}"/>
    <cellStyle name="Normal 2 26 6" xfId="2179" xr:uid="{00000000-0005-0000-0000-0000C5030000}"/>
    <cellStyle name="Normal 2 26 7" xfId="2374" xr:uid="{00000000-0005-0000-0000-0000C6030000}"/>
    <cellStyle name="Normal 2 26 8" xfId="2512" xr:uid="{00000000-0005-0000-0000-0000C7030000}"/>
    <cellStyle name="Normal 2 27" xfId="270" xr:uid="{00000000-0005-0000-0000-0000C8030000}"/>
    <cellStyle name="Normal 2 27 2" xfId="620" xr:uid="{00000000-0005-0000-0000-0000C9030000}"/>
    <cellStyle name="Normal 2 27 3" xfId="932" xr:uid="{00000000-0005-0000-0000-0000CA030000}"/>
    <cellStyle name="Normal 2 27 4" xfId="1222" xr:uid="{00000000-0005-0000-0000-0000CB030000}"/>
    <cellStyle name="Normal 2 27 5" xfId="1552" xr:uid="{00000000-0005-0000-0000-0000CC030000}"/>
    <cellStyle name="Normal 2 27 6" xfId="2162" xr:uid="{00000000-0005-0000-0000-0000CD030000}"/>
    <cellStyle name="Normal 2 27 7" xfId="2362" xr:uid="{00000000-0005-0000-0000-0000CE030000}"/>
    <cellStyle name="Normal 2 27 8" xfId="2505" xr:uid="{00000000-0005-0000-0000-0000CF030000}"/>
    <cellStyle name="Normal 2 28" xfId="279" xr:uid="{00000000-0005-0000-0000-0000D0030000}"/>
    <cellStyle name="Normal 2 28 2" xfId="629" xr:uid="{00000000-0005-0000-0000-0000D1030000}"/>
    <cellStyle name="Normal 2 28 3" xfId="941" xr:uid="{00000000-0005-0000-0000-0000D2030000}"/>
    <cellStyle name="Normal 2 28 4" xfId="1230" xr:uid="{00000000-0005-0000-0000-0000D3030000}"/>
    <cellStyle name="Normal 2 28 5" xfId="1561" xr:uid="{00000000-0005-0000-0000-0000D4030000}"/>
    <cellStyle name="Normal 2 28 6" xfId="2151" xr:uid="{00000000-0005-0000-0000-0000D5030000}"/>
    <cellStyle name="Normal 2 28 7" xfId="2353" xr:uid="{00000000-0005-0000-0000-0000D6030000}"/>
    <cellStyle name="Normal 2 28 8" xfId="2499" xr:uid="{00000000-0005-0000-0000-0000D7030000}"/>
    <cellStyle name="Normal 2 29" xfId="288" xr:uid="{00000000-0005-0000-0000-0000D8030000}"/>
    <cellStyle name="Normal 2 29 2" xfId="638" xr:uid="{00000000-0005-0000-0000-0000D9030000}"/>
    <cellStyle name="Normal 2 29 3" xfId="950" xr:uid="{00000000-0005-0000-0000-0000DA030000}"/>
    <cellStyle name="Normal 2 29 4" xfId="1238" xr:uid="{00000000-0005-0000-0000-0000DB030000}"/>
    <cellStyle name="Normal 2 29 5" xfId="1570" xr:uid="{00000000-0005-0000-0000-0000DC030000}"/>
    <cellStyle name="Normal 2 29 6" xfId="2133" xr:uid="{00000000-0005-0000-0000-0000DD030000}"/>
    <cellStyle name="Normal 2 29 7" xfId="2338" xr:uid="{00000000-0005-0000-0000-0000DE030000}"/>
    <cellStyle name="Normal 2 29 8" xfId="2491" xr:uid="{00000000-0005-0000-0000-0000DF030000}"/>
    <cellStyle name="Normal 2 3" xfId="10" xr:uid="{00000000-0005-0000-0000-0000E0030000}"/>
    <cellStyle name="Normal 2 3 10" xfId="37" xr:uid="{00000000-0005-0000-0000-0000E1030000}"/>
    <cellStyle name="Normal 2 3 10 2" xfId="391" xr:uid="{00000000-0005-0000-0000-0000E2030000}"/>
    <cellStyle name="Normal 2 3 10 3" xfId="705" xr:uid="{00000000-0005-0000-0000-0000E3030000}"/>
    <cellStyle name="Normal 2 3 10 4" xfId="673" xr:uid="{00000000-0005-0000-0000-0000E4030000}"/>
    <cellStyle name="Normal 2 3 10 5" xfId="1329" xr:uid="{00000000-0005-0000-0000-0000E5030000}"/>
    <cellStyle name="Normal 2 3 10 6" xfId="2233" xr:uid="{00000000-0005-0000-0000-0000E6030000}"/>
    <cellStyle name="Normal 2 3 10 7" xfId="2419" xr:uid="{00000000-0005-0000-0000-0000E7030000}"/>
    <cellStyle name="Normal 2 3 10 8" xfId="2538" xr:uid="{00000000-0005-0000-0000-0000E8030000}"/>
    <cellStyle name="Normal 2 3 11" xfId="38" xr:uid="{00000000-0005-0000-0000-0000E9030000}"/>
    <cellStyle name="Normal 2 3 11 2" xfId="392" xr:uid="{00000000-0005-0000-0000-0000EA030000}"/>
    <cellStyle name="Normal 2 3 11 3" xfId="706" xr:uid="{00000000-0005-0000-0000-0000EB030000}"/>
    <cellStyle name="Normal 2 3 11 4" xfId="682" xr:uid="{00000000-0005-0000-0000-0000EC030000}"/>
    <cellStyle name="Normal 2 3 11 5" xfId="1330" xr:uid="{00000000-0005-0000-0000-0000ED030000}"/>
    <cellStyle name="Normal 2 3 11 6" xfId="2033" xr:uid="{00000000-0005-0000-0000-0000EE030000}"/>
    <cellStyle name="Normal 2 3 11 7" xfId="1739" xr:uid="{00000000-0005-0000-0000-0000EF030000}"/>
    <cellStyle name="Normal 2 3 11 8" xfId="1705" xr:uid="{00000000-0005-0000-0000-0000F0030000}"/>
    <cellStyle name="Normal 2 3 12" xfId="40" xr:uid="{00000000-0005-0000-0000-0000F1030000}"/>
    <cellStyle name="Normal 2 3 12 2" xfId="394" xr:uid="{00000000-0005-0000-0000-0000F2030000}"/>
    <cellStyle name="Normal 2 3 12 3" xfId="708" xr:uid="{00000000-0005-0000-0000-0000F3030000}"/>
    <cellStyle name="Normal 2 3 12 4" xfId="444" xr:uid="{00000000-0005-0000-0000-0000F4030000}"/>
    <cellStyle name="Normal 2 3 12 5" xfId="1332" xr:uid="{00000000-0005-0000-0000-0000F5030000}"/>
    <cellStyle name="Normal 2 3 12 6" xfId="2228" xr:uid="{00000000-0005-0000-0000-0000F6030000}"/>
    <cellStyle name="Normal 2 3 12 7" xfId="2415" xr:uid="{00000000-0005-0000-0000-0000F7030000}"/>
    <cellStyle name="Normal 2 3 12 8" xfId="2535" xr:uid="{00000000-0005-0000-0000-0000F8030000}"/>
    <cellStyle name="Normal 2 3 13" xfId="41" xr:uid="{00000000-0005-0000-0000-0000F9030000}"/>
    <cellStyle name="Normal 2 3 13 2" xfId="395" xr:uid="{00000000-0005-0000-0000-0000FA030000}"/>
    <cellStyle name="Normal 2 3 13 3" xfId="709" xr:uid="{00000000-0005-0000-0000-0000FB030000}"/>
    <cellStyle name="Normal 2 3 13 4" xfId="700" xr:uid="{00000000-0005-0000-0000-0000FC030000}"/>
    <cellStyle name="Normal 2 3 13 5" xfId="1333" xr:uid="{00000000-0005-0000-0000-0000FD030000}"/>
    <cellStyle name="Normal 2 3 13 6" xfId="2027" xr:uid="{00000000-0005-0000-0000-0000FE030000}"/>
    <cellStyle name="Normal 2 3 13 7" xfId="1756" xr:uid="{00000000-0005-0000-0000-0000FF030000}"/>
    <cellStyle name="Normal 2 3 13 8" xfId="1673" xr:uid="{00000000-0005-0000-0000-000000040000}"/>
    <cellStyle name="Normal 2 3 14" xfId="42" xr:uid="{00000000-0005-0000-0000-000001040000}"/>
    <cellStyle name="Normal 2 3 14 2" xfId="396" xr:uid="{00000000-0005-0000-0000-000002040000}"/>
    <cellStyle name="Normal 2 3 14 3" xfId="710" xr:uid="{00000000-0005-0000-0000-000003040000}"/>
    <cellStyle name="Normal 2 3 14 4" xfId="427" xr:uid="{00000000-0005-0000-0000-000004040000}"/>
    <cellStyle name="Normal 2 3 14 5" xfId="1334" xr:uid="{00000000-0005-0000-0000-000005040000}"/>
    <cellStyle name="Normal 2 3 14 6" xfId="1822" xr:uid="{00000000-0005-0000-0000-000006040000}"/>
    <cellStyle name="Normal 2 3 14 7" xfId="1427" xr:uid="{00000000-0005-0000-0000-000007040000}"/>
    <cellStyle name="Normal 2 3 14 8" xfId="1682" xr:uid="{00000000-0005-0000-0000-000008040000}"/>
    <cellStyle name="Normal 2 3 15" xfId="43" xr:uid="{00000000-0005-0000-0000-000009040000}"/>
    <cellStyle name="Normal 2 3 15 2" xfId="397" xr:uid="{00000000-0005-0000-0000-00000A040000}"/>
    <cellStyle name="Normal 2 3 15 3" xfId="711" xr:uid="{00000000-0005-0000-0000-00000B040000}"/>
    <cellStyle name="Normal 2 3 15 4" xfId="1018" xr:uid="{00000000-0005-0000-0000-00000C040000}"/>
    <cellStyle name="Normal 2 3 15 5" xfId="1335" xr:uid="{00000000-0005-0000-0000-00000D040000}"/>
    <cellStyle name="Normal 2 3 15 6" xfId="2222" xr:uid="{00000000-0005-0000-0000-00000E040000}"/>
    <cellStyle name="Normal 2 3 15 7" xfId="2411" xr:uid="{00000000-0005-0000-0000-00000F040000}"/>
    <cellStyle name="Normal 2 3 15 8" xfId="2532" xr:uid="{00000000-0005-0000-0000-000010040000}"/>
    <cellStyle name="Normal 2 3 16" xfId="44" xr:uid="{00000000-0005-0000-0000-000011040000}"/>
    <cellStyle name="Normal 2 3 16 2" xfId="398" xr:uid="{00000000-0005-0000-0000-000012040000}"/>
    <cellStyle name="Normal 2 3 16 3" xfId="712" xr:uid="{00000000-0005-0000-0000-000013040000}"/>
    <cellStyle name="Normal 2 3 16 4" xfId="1019" xr:uid="{00000000-0005-0000-0000-000014040000}"/>
    <cellStyle name="Normal 2 3 16 5" xfId="1336" xr:uid="{00000000-0005-0000-0000-000015040000}"/>
    <cellStyle name="Normal 2 3 16 6" xfId="2021" xr:uid="{00000000-0005-0000-0000-000016040000}"/>
    <cellStyle name="Normal 2 3 16 7" xfId="1676" xr:uid="{00000000-0005-0000-0000-000017040000}"/>
    <cellStyle name="Normal 2 3 16 8" xfId="1918" xr:uid="{00000000-0005-0000-0000-000018040000}"/>
    <cellStyle name="Normal 2 3 17" xfId="46" xr:uid="{00000000-0005-0000-0000-000019040000}"/>
    <cellStyle name="Normal 2 3 17 2" xfId="400" xr:uid="{00000000-0005-0000-0000-00001A040000}"/>
    <cellStyle name="Normal 2 3 17 3" xfId="714" xr:uid="{00000000-0005-0000-0000-00001B040000}"/>
    <cellStyle name="Normal 2 3 17 4" xfId="1021" xr:uid="{00000000-0005-0000-0000-00001C040000}"/>
    <cellStyle name="Normal 2 3 17 5" xfId="1338" xr:uid="{00000000-0005-0000-0000-00001D040000}"/>
    <cellStyle name="Normal 2 3 17 6" xfId="2215" xr:uid="{00000000-0005-0000-0000-00001E040000}"/>
    <cellStyle name="Normal 2 3 17 7" xfId="2404" xr:uid="{00000000-0005-0000-0000-00001F040000}"/>
    <cellStyle name="Normal 2 3 17 8" xfId="2529" xr:uid="{00000000-0005-0000-0000-000020040000}"/>
    <cellStyle name="Normal 2 3 18" xfId="51" xr:uid="{00000000-0005-0000-0000-000021040000}"/>
    <cellStyle name="Normal 2 3 18 2" xfId="405" xr:uid="{00000000-0005-0000-0000-000022040000}"/>
    <cellStyle name="Normal 2 3 18 3" xfId="719" xr:uid="{00000000-0005-0000-0000-000023040000}"/>
    <cellStyle name="Normal 2 3 18 4" xfId="1026" xr:uid="{00000000-0005-0000-0000-000024040000}"/>
    <cellStyle name="Normal 2 3 18 5" xfId="1343" xr:uid="{00000000-0005-0000-0000-000025040000}"/>
    <cellStyle name="Normal 2 3 18 6" xfId="1804" xr:uid="{00000000-0005-0000-0000-000026040000}"/>
    <cellStyle name="Normal 2 3 18 7" xfId="1364" xr:uid="{00000000-0005-0000-0000-000027040000}"/>
    <cellStyle name="Normal 2 3 18 8" xfId="2166" xr:uid="{00000000-0005-0000-0000-000028040000}"/>
    <cellStyle name="Normal 2 3 19" xfId="53" xr:uid="{00000000-0005-0000-0000-000029040000}"/>
    <cellStyle name="Normal 2 3 19 2" xfId="407" xr:uid="{00000000-0005-0000-0000-00002A040000}"/>
    <cellStyle name="Normal 2 3 19 3" xfId="721" xr:uid="{00000000-0005-0000-0000-00002B040000}"/>
    <cellStyle name="Normal 2 3 19 4" xfId="1028" xr:uid="{00000000-0005-0000-0000-00002C040000}"/>
    <cellStyle name="Normal 2 3 19 5" xfId="1345" xr:uid="{00000000-0005-0000-0000-00002D040000}"/>
    <cellStyle name="Normal 2 3 19 6" xfId="1999" xr:uid="{00000000-0005-0000-0000-00002E040000}"/>
    <cellStyle name="Normal 2 3 19 7" xfId="1819" xr:uid="{00000000-0005-0000-0000-00002F040000}"/>
    <cellStyle name="Normal 2 3 19 8" xfId="1478" xr:uid="{00000000-0005-0000-0000-000030040000}"/>
    <cellStyle name="Normal 2 3 2" xfId="22" xr:uid="{00000000-0005-0000-0000-000031040000}"/>
    <cellStyle name="Normal 2 3 2 2" xfId="376" xr:uid="{00000000-0005-0000-0000-000032040000}"/>
    <cellStyle name="Normal 2 3 2 3" xfId="549" xr:uid="{00000000-0005-0000-0000-000033040000}"/>
    <cellStyle name="Normal 2 3 2 4" xfId="906" xr:uid="{00000000-0005-0000-0000-000034040000}"/>
    <cellStyle name="Normal 2 3 2 5" xfId="1314" xr:uid="{00000000-0005-0000-0000-000035040000}"/>
    <cellStyle name="Normal 2 3 2 6" xfId="2253" xr:uid="{00000000-0005-0000-0000-000036040000}"/>
    <cellStyle name="Normal 2 3 2 7" xfId="2437" xr:uid="{00000000-0005-0000-0000-000037040000}"/>
    <cellStyle name="Normal 2 3 2 8" xfId="2550" xr:uid="{00000000-0005-0000-0000-000038040000}"/>
    <cellStyle name="Normal 2 3 20" xfId="54" xr:uid="{00000000-0005-0000-0000-000039040000}"/>
    <cellStyle name="Normal 2 3 20 2" xfId="408" xr:uid="{00000000-0005-0000-0000-00003A040000}"/>
    <cellStyle name="Normal 2 3 20 3" xfId="722" xr:uid="{00000000-0005-0000-0000-00003B040000}"/>
    <cellStyle name="Normal 2 3 20 4" xfId="1029" xr:uid="{00000000-0005-0000-0000-00003C040000}"/>
    <cellStyle name="Normal 2 3 20 5" xfId="1346" xr:uid="{00000000-0005-0000-0000-00003D040000}"/>
    <cellStyle name="Normal 2 3 20 6" xfId="1796" xr:uid="{00000000-0005-0000-0000-00003E040000}"/>
    <cellStyle name="Normal 2 3 20 7" xfId="1769" xr:uid="{00000000-0005-0000-0000-00003F040000}"/>
    <cellStyle name="Normal 2 3 20 8" xfId="1665" xr:uid="{00000000-0005-0000-0000-000040040000}"/>
    <cellStyle name="Normal 2 3 21" xfId="55" xr:uid="{00000000-0005-0000-0000-000041040000}"/>
    <cellStyle name="Normal 2 3 21 2" xfId="409" xr:uid="{00000000-0005-0000-0000-000042040000}"/>
    <cellStyle name="Normal 2 3 21 3" xfId="723" xr:uid="{00000000-0005-0000-0000-000043040000}"/>
    <cellStyle name="Normal 2 3 21 4" xfId="1030" xr:uid="{00000000-0005-0000-0000-000044040000}"/>
    <cellStyle name="Normal 2 3 21 5" xfId="1347" xr:uid="{00000000-0005-0000-0000-000045040000}"/>
    <cellStyle name="Normal 2 3 21 6" xfId="2195" xr:uid="{00000000-0005-0000-0000-000046040000}"/>
    <cellStyle name="Normal 2 3 21 7" xfId="2388" xr:uid="{00000000-0005-0000-0000-000047040000}"/>
    <cellStyle name="Normal 2 3 21 8" xfId="2520" xr:uid="{00000000-0005-0000-0000-000048040000}"/>
    <cellStyle name="Normal 2 3 22" xfId="56" xr:uid="{00000000-0005-0000-0000-000049040000}"/>
    <cellStyle name="Normal 2 3 22 2" xfId="410" xr:uid="{00000000-0005-0000-0000-00004A040000}"/>
    <cellStyle name="Normal 2 3 22 3" xfId="724" xr:uid="{00000000-0005-0000-0000-00004B040000}"/>
    <cellStyle name="Normal 2 3 22 4" xfId="1031" xr:uid="{00000000-0005-0000-0000-00004C040000}"/>
    <cellStyle name="Normal 2 3 22 5" xfId="1348" xr:uid="{00000000-0005-0000-0000-00004D040000}"/>
    <cellStyle name="Normal 2 3 22 6" xfId="1994" xr:uid="{00000000-0005-0000-0000-00004E040000}"/>
    <cellStyle name="Normal 2 3 22 7" xfId="1828" xr:uid="{00000000-0005-0000-0000-00004F040000}"/>
    <cellStyle name="Normal 2 3 22 8" xfId="1746" xr:uid="{00000000-0005-0000-0000-000050040000}"/>
    <cellStyle name="Normal 2 3 23" xfId="57" xr:uid="{00000000-0005-0000-0000-000051040000}"/>
    <cellStyle name="Normal 2 3 23 2" xfId="411" xr:uid="{00000000-0005-0000-0000-000052040000}"/>
    <cellStyle name="Normal 2 3 23 3" xfId="725" xr:uid="{00000000-0005-0000-0000-000053040000}"/>
    <cellStyle name="Normal 2 3 23 4" xfId="1032" xr:uid="{00000000-0005-0000-0000-000054040000}"/>
    <cellStyle name="Normal 2 3 23 5" xfId="1349" xr:uid="{00000000-0005-0000-0000-000055040000}"/>
    <cellStyle name="Normal 2 3 23 6" xfId="1792" xr:uid="{00000000-0005-0000-0000-000056040000}"/>
    <cellStyle name="Normal 2 3 23 7" xfId="1785" xr:uid="{00000000-0005-0000-0000-000057040000}"/>
    <cellStyle name="Normal 2 3 23 8" xfId="1807" xr:uid="{00000000-0005-0000-0000-000058040000}"/>
    <cellStyle name="Normal 2 3 24" xfId="58" xr:uid="{00000000-0005-0000-0000-000059040000}"/>
    <cellStyle name="Normal 2 3 24 2" xfId="412" xr:uid="{00000000-0005-0000-0000-00005A040000}"/>
    <cellStyle name="Normal 2 3 24 3" xfId="726" xr:uid="{00000000-0005-0000-0000-00005B040000}"/>
    <cellStyle name="Normal 2 3 24 4" xfId="1033" xr:uid="{00000000-0005-0000-0000-00005C040000}"/>
    <cellStyle name="Normal 2 3 24 5" xfId="1350" xr:uid="{00000000-0005-0000-0000-00005D040000}"/>
    <cellStyle name="Normal 2 3 24 6" xfId="2192" xr:uid="{00000000-0005-0000-0000-00005E040000}"/>
    <cellStyle name="Normal 2 3 24 7" xfId="2385" xr:uid="{00000000-0005-0000-0000-00005F040000}"/>
    <cellStyle name="Normal 2 3 24 8" xfId="2517" xr:uid="{00000000-0005-0000-0000-000060040000}"/>
    <cellStyle name="Normal 2 3 25" xfId="59" xr:uid="{00000000-0005-0000-0000-000061040000}"/>
    <cellStyle name="Normal 2 3 25 2" xfId="413" xr:uid="{00000000-0005-0000-0000-000062040000}"/>
    <cellStyle name="Normal 2 3 25 3" xfId="727" xr:uid="{00000000-0005-0000-0000-000063040000}"/>
    <cellStyle name="Normal 2 3 25 4" xfId="1034" xr:uid="{00000000-0005-0000-0000-000064040000}"/>
    <cellStyle name="Normal 2 3 25 5" xfId="1351" xr:uid="{00000000-0005-0000-0000-000065040000}"/>
    <cellStyle name="Normal 2 3 25 6" xfId="1988" xr:uid="{00000000-0005-0000-0000-000066040000}"/>
    <cellStyle name="Normal 2 3 25 7" xfId="1848" xr:uid="{00000000-0005-0000-0000-000067040000}"/>
    <cellStyle name="Normal 2 3 25 8" xfId="2112" xr:uid="{00000000-0005-0000-0000-000068040000}"/>
    <cellStyle name="Normal 2 3 26" xfId="68" xr:uid="{00000000-0005-0000-0000-000069040000}"/>
    <cellStyle name="Normal 2 3 26 2" xfId="422" xr:uid="{00000000-0005-0000-0000-00006A040000}"/>
    <cellStyle name="Normal 2 3 26 3" xfId="736" xr:uid="{00000000-0005-0000-0000-00006B040000}"/>
    <cellStyle name="Normal 2 3 26 4" xfId="1042" xr:uid="{00000000-0005-0000-0000-00006C040000}"/>
    <cellStyle name="Normal 2 3 26 5" xfId="1359" xr:uid="{00000000-0005-0000-0000-00006D040000}"/>
    <cellStyle name="Normal 2 3 26 6" xfId="1880" xr:uid="{00000000-0005-0000-0000-00006E040000}"/>
    <cellStyle name="Normal 2 3 26 7" xfId="1800" xr:uid="{00000000-0005-0000-0000-00006F040000}"/>
    <cellStyle name="Normal 2 3 26 8" xfId="1400" xr:uid="{00000000-0005-0000-0000-000070040000}"/>
    <cellStyle name="Normal 2 3 27" xfId="77" xr:uid="{00000000-0005-0000-0000-000071040000}"/>
    <cellStyle name="Normal 2 3 27 2" xfId="431" xr:uid="{00000000-0005-0000-0000-000072040000}"/>
    <cellStyle name="Normal 2 3 27 3" xfId="744" xr:uid="{00000000-0005-0000-0000-000073040000}"/>
    <cellStyle name="Normal 2 3 27 4" xfId="1050" xr:uid="{00000000-0005-0000-0000-000074040000}"/>
    <cellStyle name="Normal 2 3 27 5" xfId="1368" xr:uid="{00000000-0005-0000-0000-000075040000}"/>
    <cellStyle name="Normal 2 3 27 6" xfId="1964" xr:uid="{00000000-0005-0000-0000-000076040000}"/>
    <cellStyle name="Normal 2 3 27 7" xfId="2153" xr:uid="{00000000-0005-0000-0000-000077040000}"/>
    <cellStyle name="Normal 2 3 27 8" xfId="2354" xr:uid="{00000000-0005-0000-0000-000078040000}"/>
    <cellStyle name="Normal 2 3 28" xfId="86" xr:uid="{00000000-0005-0000-0000-000079040000}"/>
    <cellStyle name="Normal 2 3 28 2" xfId="439" xr:uid="{00000000-0005-0000-0000-00007A040000}"/>
    <cellStyle name="Normal 2 3 28 3" xfId="752" xr:uid="{00000000-0005-0000-0000-00007B040000}"/>
    <cellStyle name="Normal 2 3 28 4" xfId="1058" xr:uid="{00000000-0005-0000-0000-00007C040000}"/>
    <cellStyle name="Normal 2 3 28 5" xfId="1377" xr:uid="{00000000-0005-0000-0000-00007D040000}"/>
    <cellStyle name="Normal 2 3 28 6" xfId="1948" xr:uid="{00000000-0005-0000-0000-00007E040000}"/>
    <cellStyle name="Normal 2 3 28 7" xfId="2199" xr:uid="{00000000-0005-0000-0000-00007F040000}"/>
    <cellStyle name="Normal 2 3 28 8" xfId="2391" xr:uid="{00000000-0005-0000-0000-000080040000}"/>
    <cellStyle name="Normal 2 3 29" xfId="95" xr:uid="{00000000-0005-0000-0000-000081040000}"/>
    <cellStyle name="Normal 2 3 29 2" xfId="448" xr:uid="{00000000-0005-0000-0000-000082040000}"/>
    <cellStyle name="Normal 2 3 29 3" xfId="760" xr:uid="{00000000-0005-0000-0000-000083040000}"/>
    <cellStyle name="Normal 2 3 29 4" xfId="1066" xr:uid="{00000000-0005-0000-0000-000084040000}"/>
    <cellStyle name="Normal 2 3 29 5" xfId="1386" xr:uid="{00000000-0005-0000-0000-000085040000}"/>
    <cellStyle name="Normal 2 3 29 6" xfId="1928" xr:uid="{00000000-0005-0000-0000-000086040000}"/>
    <cellStyle name="Normal 2 3 29 7" xfId="2247" xr:uid="{00000000-0005-0000-0000-000087040000}"/>
    <cellStyle name="Normal 2 3 29 8" xfId="2431" xr:uid="{00000000-0005-0000-0000-000088040000}"/>
    <cellStyle name="Normal 2 3 3" xfId="24" xr:uid="{00000000-0005-0000-0000-000089040000}"/>
    <cellStyle name="Normal 2 3 3 2" xfId="378" xr:uid="{00000000-0005-0000-0000-00008A040000}"/>
    <cellStyle name="Normal 2 3 3 3" xfId="531" xr:uid="{00000000-0005-0000-0000-00008B040000}"/>
    <cellStyle name="Normal 2 3 3 4" xfId="888" xr:uid="{00000000-0005-0000-0000-00008C040000}"/>
    <cellStyle name="Normal 2 3 3 5" xfId="1316" xr:uid="{00000000-0005-0000-0000-00008D040000}"/>
    <cellStyle name="Normal 2 3 3 6" xfId="1854" xr:uid="{00000000-0005-0000-0000-00008E040000}"/>
    <cellStyle name="Normal 2 3 3 7" xfId="2101" xr:uid="{00000000-0005-0000-0000-00008F040000}"/>
    <cellStyle name="Normal 2 3 3 8" xfId="2312" xr:uid="{00000000-0005-0000-0000-000090040000}"/>
    <cellStyle name="Normal 2 3 30" xfId="104" xr:uid="{00000000-0005-0000-0000-000091040000}"/>
    <cellStyle name="Normal 2 3 30 2" xfId="456" xr:uid="{00000000-0005-0000-0000-000092040000}"/>
    <cellStyle name="Normal 2 3 30 3" xfId="768" xr:uid="{00000000-0005-0000-0000-000093040000}"/>
    <cellStyle name="Normal 2 3 30 4" xfId="1074" xr:uid="{00000000-0005-0000-0000-000094040000}"/>
    <cellStyle name="Normal 2 3 30 5" xfId="1395" xr:uid="{00000000-0005-0000-0000-000095040000}"/>
    <cellStyle name="Normal 2 3 30 6" xfId="2113" xr:uid="{00000000-0005-0000-0000-000096040000}"/>
    <cellStyle name="Normal 2 3 30 7" xfId="2321" xr:uid="{00000000-0005-0000-0000-000097040000}"/>
    <cellStyle name="Normal 2 3 30 8" xfId="2480" xr:uid="{00000000-0005-0000-0000-000098040000}"/>
    <cellStyle name="Normal 2 3 31" xfId="113" xr:uid="{00000000-0005-0000-0000-000099040000}"/>
    <cellStyle name="Normal 2 3 31 2" xfId="464" xr:uid="{00000000-0005-0000-0000-00009A040000}"/>
    <cellStyle name="Normal 2 3 31 3" xfId="776" xr:uid="{00000000-0005-0000-0000-00009B040000}"/>
    <cellStyle name="Normal 2 3 31 4" xfId="1082" xr:uid="{00000000-0005-0000-0000-00009C040000}"/>
    <cellStyle name="Normal 2 3 31 5" xfId="1404" xr:uid="{00000000-0005-0000-0000-00009D040000}"/>
    <cellStyle name="Normal 2 3 31 6" xfId="2097" xr:uid="{00000000-0005-0000-0000-00009E040000}"/>
    <cellStyle name="Normal 2 3 31 7" xfId="2308" xr:uid="{00000000-0005-0000-0000-00009F040000}"/>
    <cellStyle name="Normal 2 3 31 8" xfId="2472" xr:uid="{00000000-0005-0000-0000-0000A0040000}"/>
    <cellStyle name="Normal 2 3 32" xfId="122" xr:uid="{00000000-0005-0000-0000-0000A1040000}"/>
    <cellStyle name="Normal 2 3 32 2" xfId="472" xr:uid="{00000000-0005-0000-0000-0000A2040000}"/>
    <cellStyle name="Normal 2 3 32 3" xfId="784" xr:uid="{00000000-0005-0000-0000-0000A3040000}"/>
    <cellStyle name="Normal 2 3 32 4" xfId="1090" xr:uid="{00000000-0005-0000-0000-0000A4040000}"/>
    <cellStyle name="Normal 2 3 32 5" xfId="1413" xr:uid="{00000000-0005-0000-0000-0000A5040000}"/>
    <cellStyle name="Normal 2 3 32 6" xfId="2252" xr:uid="{00000000-0005-0000-0000-0000A6040000}"/>
    <cellStyle name="Normal 2 3 32 7" xfId="2436" xr:uid="{00000000-0005-0000-0000-0000A7040000}"/>
    <cellStyle name="Normal 2 3 32 8" xfId="2549" xr:uid="{00000000-0005-0000-0000-0000A8040000}"/>
    <cellStyle name="Normal 2 3 33" xfId="131" xr:uid="{00000000-0005-0000-0000-0000A9040000}"/>
    <cellStyle name="Normal 2 3 33 2" xfId="481" xr:uid="{00000000-0005-0000-0000-0000AA040000}"/>
    <cellStyle name="Normal 2 3 33 3" xfId="793" xr:uid="{00000000-0005-0000-0000-0000AB040000}"/>
    <cellStyle name="Normal 2 3 33 4" xfId="1098" xr:uid="{00000000-0005-0000-0000-0000AC040000}"/>
    <cellStyle name="Normal 2 3 33 5" xfId="1422" xr:uid="{00000000-0005-0000-0000-0000AD040000}"/>
    <cellStyle name="Normal 2 3 33 6" xfId="2237" xr:uid="{00000000-0005-0000-0000-0000AE040000}"/>
    <cellStyle name="Normal 2 3 33 7" xfId="2422" xr:uid="{00000000-0005-0000-0000-0000AF040000}"/>
    <cellStyle name="Normal 2 3 33 8" xfId="2540" xr:uid="{00000000-0005-0000-0000-0000B0040000}"/>
    <cellStyle name="Normal 2 3 34" xfId="140" xr:uid="{00000000-0005-0000-0000-0000B1040000}"/>
    <cellStyle name="Normal 2 3 34 2" xfId="490" xr:uid="{00000000-0005-0000-0000-0000B2040000}"/>
    <cellStyle name="Normal 2 3 34 3" xfId="802" xr:uid="{00000000-0005-0000-0000-0000B3040000}"/>
    <cellStyle name="Normal 2 3 34 4" xfId="1106" xr:uid="{00000000-0005-0000-0000-0000B4040000}"/>
    <cellStyle name="Normal 2 3 34 5" xfId="1431" xr:uid="{00000000-0005-0000-0000-0000B5040000}"/>
    <cellStyle name="Normal 2 3 34 6" xfId="2227" xr:uid="{00000000-0005-0000-0000-0000B6040000}"/>
    <cellStyle name="Normal 2 3 34 7" xfId="2414" xr:uid="{00000000-0005-0000-0000-0000B7040000}"/>
    <cellStyle name="Normal 2 3 34 8" xfId="2534" xr:uid="{00000000-0005-0000-0000-0000B8040000}"/>
    <cellStyle name="Normal 2 3 35" xfId="149" xr:uid="{00000000-0005-0000-0000-0000B9040000}"/>
    <cellStyle name="Normal 2 3 35 2" xfId="499" xr:uid="{00000000-0005-0000-0000-0000BA040000}"/>
    <cellStyle name="Normal 2 3 35 3" xfId="811" xr:uid="{00000000-0005-0000-0000-0000BB040000}"/>
    <cellStyle name="Normal 2 3 35 4" xfId="1114" xr:uid="{00000000-0005-0000-0000-0000BC040000}"/>
    <cellStyle name="Normal 2 3 35 5" xfId="1440" xr:uid="{00000000-0005-0000-0000-0000BD040000}"/>
    <cellStyle name="Normal 2 3 35 6" xfId="2208" xr:uid="{00000000-0005-0000-0000-0000BE040000}"/>
    <cellStyle name="Normal 2 3 35 7" xfId="2400" xr:uid="{00000000-0005-0000-0000-0000BF040000}"/>
    <cellStyle name="Normal 2 3 35 8" xfId="2525" xr:uid="{00000000-0005-0000-0000-0000C0040000}"/>
    <cellStyle name="Normal 2 3 36" xfId="158" xr:uid="{00000000-0005-0000-0000-0000C1040000}"/>
    <cellStyle name="Normal 2 3 36 2" xfId="508" xr:uid="{00000000-0005-0000-0000-0000C2040000}"/>
    <cellStyle name="Normal 2 3 36 3" xfId="820" xr:uid="{00000000-0005-0000-0000-0000C3040000}"/>
    <cellStyle name="Normal 2 3 36 4" xfId="1122" xr:uid="{00000000-0005-0000-0000-0000C4040000}"/>
    <cellStyle name="Normal 2 3 36 5" xfId="1448" xr:uid="{00000000-0005-0000-0000-0000C5040000}"/>
    <cellStyle name="Normal 2 3 36 6" xfId="2191" xr:uid="{00000000-0005-0000-0000-0000C6040000}"/>
    <cellStyle name="Normal 2 3 36 7" xfId="2384" xr:uid="{00000000-0005-0000-0000-0000C7040000}"/>
    <cellStyle name="Normal 2 3 36 8" xfId="2516" xr:uid="{00000000-0005-0000-0000-0000C8040000}"/>
    <cellStyle name="Normal 2 3 37" xfId="167" xr:uid="{00000000-0005-0000-0000-0000C9040000}"/>
    <cellStyle name="Normal 2 3 37 2" xfId="517" xr:uid="{00000000-0005-0000-0000-0000CA040000}"/>
    <cellStyle name="Normal 2 3 37 3" xfId="829" xr:uid="{00000000-0005-0000-0000-0000CB040000}"/>
    <cellStyle name="Normal 2 3 37 4" xfId="1130" xr:uid="{00000000-0005-0000-0000-0000CC040000}"/>
    <cellStyle name="Normal 2 3 37 5" xfId="1456" xr:uid="{00000000-0005-0000-0000-0000CD040000}"/>
    <cellStyle name="Normal 2 3 37 6" xfId="2080" xr:uid="{00000000-0005-0000-0000-0000CE040000}"/>
    <cellStyle name="Normal 2 3 37 7" xfId="2294" xr:uid="{00000000-0005-0000-0000-0000CF040000}"/>
    <cellStyle name="Normal 2 3 37 8" xfId="2463" xr:uid="{00000000-0005-0000-0000-0000D0040000}"/>
    <cellStyle name="Normal 2 3 38" xfId="176" xr:uid="{00000000-0005-0000-0000-0000D1040000}"/>
    <cellStyle name="Normal 2 3 38 2" xfId="526" xr:uid="{00000000-0005-0000-0000-0000D2040000}"/>
    <cellStyle name="Normal 2 3 38 3" xfId="838" xr:uid="{00000000-0005-0000-0000-0000D3040000}"/>
    <cellStyle name="Normal 2 3 38 4" xfId="1138" xr:uid="{00000000-0005-0000-0000-0000D4040000}"/>
    <cellStyle name="Normal 2 3 38 5" xfId="1464" xr:uid="{00000000-0005-0000-0000-0000D5040000}"/>
    <cellStyle name="Normal 2 3 38 6" xfId="2160" xr:uid="{00000000-0005-0000-0000-0000D6040000}"/>
    <cellStyle name="Normal 2 3 38 7" xfId="2360" xr:uid="{00000000-0005-0000-0000-0000D7040000}"/>
    <cellStyle name="Normal 2 3 38 8" xfId="2503" xr:uid="{00000000-0005-0000-0000-0000D8040000}"/>
    <cellStyle name="Normal 2 3 39" xfId="185" xr:uid="{00000000-0005-0000-0000-0000D9040000}"/>
    <cellStyle name="Normal 2 3 39 2" xfId="535" xr:uid="{00000000-0005-0000-0000-0000DA040000}"/>
    <cellStyle name="Normal 2 3 39 3" xfId="847" xr:uid="{00000000-0005-0000-0000-0000DB040000}"/>
    <cellStyle name="Normal 2 3 39 4" xfId="1146" xr:uid="{00000000-0005-0000-0000-0000DC040000}"/>
    <cellStyle name="Normal 2 3 39 5" xfId="1473" xr:uid="{00000000-0005-0000-0000-0000DD040000}"/>
    <cellStyle name="Normal 2 3 39 6" xfId="2144" xr:uid="{00000000-0005-0000-0000-0000DE040000}"/>
    <cellStyle name="Normal 2 3 39 7" xfId="2347" xr:uid="{00000000-0005-0000-0000-0000DF040000}"/>
    <cellStyle name="Normal 2 3 39 8" xfId="2495" xr:uid="{00000000-0005-0000-0000-0000E0040000}"/>
    <cellStyle name="Normal 2 3 4" xfId="26" xr:uid="{00000000-0005-0000-0000-0000E1040000}"/>
    <cellStyle name="Normal 2 3 4 2" xfId="380" xr:uid="{00000000-0005-0000-0000-0000E2040000}"/>
    <cellStyle name="Normal 2 3 4 3" xfId="513" xr:uid="{00000000-0005-0000-0000-0000E3040000}"/>
    <cellStyle name="Normal 2 3 4 4" xfId="639" xr:uid="{00000000-0005-0000-0000-0000E4040000}"/>
    <cellStyle name="Normal 2 3 4 5" xfId="1318" xr:uid="{00000000-0005-0000-0000-0000E5040000}"/>
    <cellStyle name="Normal 2 3 4 6" xfId="2051" xr:uid="{00000000-0005-0000-0000-0000E6040000}"/>
    <cellStyle name="Normal 2 3 4 7" xfId="2268" xr:uid="{00000000-0005-0000-0000-0000E7040000}"/>
    <cellStyle name="Normal 2 3 4 8" xfId="2449" xr:uid="{00000000-0005-0000-0000-0000E8040000}"/>
    <cellStyle name="Normal 2 3 40" xfId="194" xr:uid="{00000000-0005-0000-0000-0000E9040000}"/>
    <cellStyle name="Normal 2 3 40 2" xfId="544" xr:uid="{00000000-0005-0000-0000-0000EA040000}"/>
    <cellStyle name="Normal 2 3 40 3" xfId="856" xr:uid="{00000000-0005-0000-0000-0000EB040000}"/>
    <cellStyle name="Normal 2 3 40 4" xfId="1154" xr:uid="{00000000-0005-0000-0000-0000EC040000}"/>
    <cellStyle name="Normal 2 3 40 5" xfId="1482" xr:uid="{00000000-0005-0000-0000-0000ED040000}"/>
    <cellStyle name="Normal 2 3 40 6" xfId="2128" xr:uid="{00000000-0005-0000-0000-0000EE040000}"/>
    <cellStyle name="Normal 2 3 40 7" xfId="2334" xr:uid="{00000000-0005-0000-0000-0000EF040000}"/>
    <cellStyle name="Normal 2 3 40 8" xfId="2487" xr:uid="{00000000-0005-0000-0000-0000F0040000}"/>
    <cellStyle name="Normal 2 3 41" xfId="203" xr:uid="{00000000-0005-0000-0000-0000F1040000}"/>
    <cellStyle name="Normal 2 3 41 2" xfId="553" xr:uid="{00000000-0005-0000-0000-0000F2040000}"/>
    <cellStyle name="Normal 2 3 41 3" xfId="865" xr:uid="{00000000-0005-0000-0000-0000F3040000}"/>
    <cellStyle name="Normal 2 3 41 4" xfId="1162" xr:uid="{00000000-0005-0000-0000-0000F4040000}"/>
    <cellStyle name="Normal 2 3 41 5" xfId="1490" xr:uid="{00000000-0005-0000-0000-0000F5040000}"/>
    <cellStyle name="Normal 2 3 41 6" xfId="1658" xr:uid="{00000000-0005-0000-0000-0000F6040000}"/>
    <cellStyle name="Normal 2 3 41 7" xfId="1883" xr:uid="{00000000-0005-0000-0000-0000F7040000}"/>
    <cellStyle name="Normal 2 3 41 8" xfId="1789" xr:uid="{00000000-0005-0000-0000-0000F8040000}"/>
    <cellStyle name="Normal 2 3 42" xfId="212" xr:uid="{00000000-0005-0000-0000-0000F9040000}"/>
    <cellStyle name="Normal 2 3 42 2" xfId="562" xr:uid="{00000000-0005-0000-0000-0000FA040000}"/>
    <cellStyle name="Normal 2 3 42 3" xfId="874" xr:uid="{00000000-0005-0000-0000-0000FB040000}"/>
    <cellStyle name="Normal 2 3 42 4" xfId="1170" xr:uid="{00000000-0005-0000-0000-0000FC040000}"/>
    <cellStyle name="Normal 2 3 42 5" xfId="1499" xr:uid="{00000000-0005-0000-0000-0000FD040000}"/>
    <cellStyle name="Normal 2 3 42 6" xfId="2039" xr:uid="{00000000-0005-0000-0000-0000FE040000}"/>
    <cellStyle name="Normal 2 3 42 7" xfId="2126" xr:uid="{00000000-0005-0000-0000-0000FF040000}"/>
    <cellStyle name="Normal 2 3 42 8" xfId="2333" xr:uid="{00000000-0005-0000-0000-000000050000}"/>
    <cellStyle name="Normal 2 3 43" xfId="221" xr:uid="{00000000-0005-0000-0000-000001050000}"/>
    <cellStyle name="Normal 2 3 43 2" xfId="571" xr:uid="{00000000-0005-0000-0000-000002050000}"/>
    <cellStyle name="Normal 2 3 43 3" xfId="883" xr:uid="{00000000-0005-0000-0000-000003050000}"/>
    <cellStyle name="Normal 2 3 43 4" xfId="1178" xr:uid="{00000000-0005-0000-0000-000004050000}"/>
    <cellStyle name="Normal 2 3 43 5" xfId="1507" xr:uid="{00000000-0005-0000-0000-000005050000}"/>
    <cellStyle name="Normal 2 3 43 6" xfId="1855" xr:uid="{00000000-0005-0000-0000-000006050000}"/>
    <cellStyle name="Normal 2 3 43 7" xfId="1898" xr:uid="{00000000-0005-0000-0000-000007050000}"/>
    <cellStyle name="Normal 2 3 43 8" xfId="1956" xr:uid="{00000000-0005-0000-0000-000008050000}"/>
    <cellStyle name="Normal 2 3 44" xfId="230" xr:uid="{00000000-0005-0000-0000-000009050000}"/>
    <cellStyle name="Normal 2 3 44 2" xfId="580" xr:uid="{00000000-0005-0000-0000-00000A050000}"/>
    <cellStyle name="Normal 2 3 44 3" xfId="892" xr:uid="{00000000-0005-0000-0000-00000B050000}"/>
    <cellStyle name="Normal 2 3 44 4" xfId="1186" xr:uid="{00000000-0005-0000-0000-00000C050000}"/>
    <cellStyle name="Normal 2 3 44 5" xfId="1516" xr:uid="{00000000-0005-0000-0000-00000D050000}"/>
    <cellStyle name="Normal 2 3 44 6" xfId="1834" xr:uid="{00000000-0005-0000-0000-00000E050000}"/>
    <cellStyle name="Normal 2 3 44 7" xfId="1736" xr:uid="{00000000-0005-0000-0000-00000F050000}"/>
    <cellStyle name="Normal 2 3 44 8" xfId="1717" xr:uid="{00000000-0005-0000-0000-000010050000}"/>
    <cellStyle name="Normal 2 3 45" xfId="239" xr:uid="{00000000-0005-0000-0000-000011050000}"/>
    <cellStyle name="Normal 2 3 45 2" xfId="589" xr:uid="{00000000-0005-0000-0000-000012050000}"/>
    <cellStyle name="Normal 2 3 45 3" xfId="901" xr:uid="{00000000-0005-0000-0000-000013050000}"/>
    <cellStyle name="Normal 2 3 45 4" xfId="1194" xr:uid="{00000000-0005-0000-0000-000014050000}"/>
    <cellStyle name="Normal 2 3 45 5" xfId="1524" xr:uid="{00000000-0005-0000-0000-000015050000}"/>
    <cellStyle name="Normal 2 3 45 6" xfId="1818" xr:uid="{00000000-0005-0000-0000-000016050000}"/>
    <cellStyle name="Normal 2 3 45 7" xfId="1495" xr:uid="{00000000-0005-0000-0000-000017050000}"/>
    <cellStyle name="Normal 2 3 45 8" xfId="1641" xr:uid="{00000000-0005-0000-0000-000018050000}"/>
    <cellStyle name="Normal 2 3 46" xfId="248" xr:uid="{00000000-0005-0000-0000-000019050000}"/>
    <cellStyle name="Normal 2 3 46 2" xfId="598" xr:uid="{00000000-0005-0000-0000-00001A050000}"/>
    <cellStyle name="Normal 2 3 46 3" xfId="910" xr:uid="{00000000-0005-0000-0000-00001B050000}"/>
    <cellStyle name="Normal 2 3 46 4" xfId="1202" xr:uid="{00000000-0005-0000-0000-00001C050000}"/>
    <cellStyle name="Normal 2 3 46 5" xfId="1532" xr:uid="{00000000-0005-0000-0000-00001D050000}"/>
    <cellStyle name="Normal 2 3 46 6" xfId="1805" xr:uid="{00000000-0005-0000-0000-00001E050000}"/>
    <cellStyle name="Normal 2 3 46 7" xfId="1629" xr:uid="{00000000-0005-0000-0000-00001F050000}"/>
    <cellStyle name="Normal 2 3 46 8" xfId="1867" xr:uid="{00000000-0005-0000-0000-000020050000}"/>
    <cellStyle name="Normal 2 3 47" xfId="257" xr:uid="{00000000-0005-0000-0000-000021050000}"/>
    <cellStyle name="Normal 2 3 47 2" xfId="607" xr:uid="{00000000-0005-0000-0000-000022050000}"/>
    <cellStyle name="Normal 2 3 47 3" xfId="919" xr:uid="{00000000-0005-0000-0000-000023050000}"/>
    <cellStyle name="Normal 2 3 47 4" xfId="1210" xr:uid="{00000000-0005-0000-0000-000024050000}"/>
    <cellStyle name="Normal 2 3 47 5" xfId="1540" xr:uid="{00000000-0005-0000-0000-000025050000}"/>
    <cellStyle name="Normal 2 3 47 6" xfId="1788" xr:uid="{00000000-0005-0000-0000-000026050000}"/>
    <cellStyle name="Normal 2 3 47 7" xfId="2201" xr:uid="{00000000-0005-0000-0000-000027050000}"/>
    <cellStyle name="Normal 2 3 47 8" xfId="2393" xr:uid="{00000000-0005-0000-0000-000028050000}"/>
    <cellStyle name="Normal 2 3 48" xfId="266" xr:uid="{00000000-0005-0000-0000-000029050000}"/>
    <cellStyle name="Normal 2 3 48 2" xfId="616" xr:uid="{00000000-0005-0000-0000-00002A050000}"/>
    <cellStyle name="Normal 2 3 48 3" xfId="928" xr:uid="{00000000-0005-0000-0000-00002B050000}"/>
    <cellStyle name="Normal 2 3 48 4" xfId="1218" xr:uid="{00000000-0005-0000-0000-00002C050000}"/>
    <cellStyle name="Normal 2 3 48 5" xfId="1548" xr:uid="{00000000-0005-0000-0000-00002D050000}"/>
    <cellStyle name="Normal 2 3 48 6" xfId="1772" xr:uid="{00000000-0005-0000-0000-00002E050000}"/>
    <cellStyle name="Normal 2 3 48 7" xfId="2064" xr:uid="{00000000-0005-0000-0000-00002F050000}"/>
    <cellStyle name="Normal 2 3 48 8" xfId="2280" xr:uid="{00000000-0005-0000-0000-000030050000}"/>
    <cellStyle name="Normal 2 3 49" xfId="275" xr:uid="{00000000-0005-0000-0000-000031050000}"/>
    <cellStyle name="Normal 2 3 49 2" xfId="625" xr:uid="{00000000-0005-0000-0000-000032050000}"/>
    <cellStyle name="Normal 2 3 49 3" xfId="937" xr:uid="{00000000-0005-0000-0000-000033050000}"/>
    <cellStyle name="Normal 2 3 49 4" xfId="1226" xr:uid="{00000000-0005-0000-0000-000034050000}"/>
    <cellStyle name="Normal 2 3 49 5" xfId="1557" xr:uid="{00000000-0005-0000-0000-000035050000}"/>
    <cellStyle name="Normal 2 3 49 6" xfId="1754" xr:uid="{00000000-0005-0000-0000-000036050000}"/>
    <cellStyle name="Normal 2 3 49 7" xfId="2075" xr:uid="{00000000-0005-0000-0000-000037050000}"/>
    <cellStyle name="Normal 2 3 49 8" xfId="2290" xr:uid="{00000000-0005-0000-0000-000038050000}"/>
    <cellStyle name="Normal 2 3 5" xfId="27" xr:uid="{00000000-0005-0000-0000-000039050000}"/>
    <cellStyle name="Normal 2 3 5 2" xfId="381" xr:uid="{00000000-0005-0000-0000-00003A050000}"/>
    <cellStyle name="Normal 2 3 5 3" xfId="504" xr:uid="{00000000-0005-0000-0000-00003B050000}"/>
    <cellStyle name="Normal 2 3 5 4" xfId="870" xr:uid="{00000000-0005-0000-0000-00003C050000}"/>
    <cellStyle name="Normal 2 3 5 5" xfId="1319" xr:uid="{00000000-0005-0000-0000-00003D050000}"/>
    <cellStyle name="Normal 2 3 5 6" xfId="1845" xr:uid="{00000000-0005-0000-0000-00003E050000}"/>
    <cellStyle name="Normal 2 3 5 7" xfId="2116" xr:uid="{00000000-0005-0000-0000-00003F050000}"/>
    <cellStyle name="Normal 2 3 5 8" xfId="2323" xr:uid="{00000000-0005-0000-0000-000040050000}"/>
    <cellStyle name="Normal 2 3 50" xfId="284" xr:uid="{00000000-0005-0000-0000-000041050000}"/>
    <cellStyle name="Normal 2 3 50 2" xfId="634" xr:uid="{00000000-0005-0000-0000-000042050000}"/>
    <cellStyle name="Normal 2 3 50 3" xfId="946" xr:uid="{00000000-0005-0000-0000-000043050000}"/>
    <cellStyle name="Normal 2 3 50 4" xfId="1234" xr:uid="{00000000-0005-0000-0000-000044050000}"/>
    <cellStyle name="Normal 2 3 50 5" xfId="1566" xr:uid="{00000000-0005-0000-0000-000045050000}"/>
    <cellStyle name="Normal 2 3 50 6" xfId="1743" xr:uid="{00000000-0005-0000-0000-000046050000}"/>
    <cellStyle name="Normal 2 3 50 7" xfId="2100" xr:uid="{00000000-0005-0000-0000-000047050000}"/>
    <cellStyle name="Normal 2 3 50 8" xfId="2311" xr:uid="{00000000-0005-0000-0000-000048050000}"/>
    <cellStyle name="Normal 2 3 51" xfId="293" xr:uid="{00000000-0005-0000-0000-000049050000}"/>
    <cellStyle name="Normal 2 3 51 2" xfId="643" xr:uid="{00000000-0005-0000-0000-00004A050000}"/>
    <cellStyle name="Normal 2 3 51 3" xfId="955" xr:uid="{00000000-0005-0000-0000-00004B050000}"/>
    <cellStyle name="Normal 2 3 51 4" xfId="1242" xr:uid="{00000000-0005-0000-0000-00004C050000}"/>
    <cellStyle name="Normal 2 3 51 5" xfId="1575" xr:uid="{00000000-0005-0000-0000-00004D050000}"/>
    <cellStyle name="Normal 2 3 51 6" xfId="1728" xr:uid="{00000000-0005-0000-0000-00004E050000}"/>
    <cellStyle name="Normal 2 3 51 7" xfId="2141" xr:uid="{00000000-0005-0000-0000-00004F050000}"/>
    <cellStyle name="Normal 2 3 51 8" xfId="2345" xr:uid="{00000000-0005-0000-0000-000050050000}"/>
    <cellStyle name="Normal 2 3 52" xfId="302" xr:uid="{00000000-0005-0000-0000-000051050000}"/>
    <cellStyle name="Normal 2 3 52 2" xfId="652" xr:uid="{00000000-0005-0000-0000-000052050000}"/>
    <cellStyle name="Normal 2 3 52 3" xfId="964" xr:uid="{00000000-0005-0000-0000-000053050000}"/>
    <cellStyle name="Normal 2 3 52 4" xfId="1250" xr:uid="{00000000-0005-0000-0000-000054050000}"/>
    <cellStyle name="Normal 2 3 52 5" xfId="1584" xr:uid="{00000000-0005-0000-0000-000055050000}"/>
    <cellStyle name="Normal 2 3 52 6" xfId="1710" xr:uid="{00000000-0005-0000-0000-000056050000}"/>
    <cellStyle name="Normal 2 3 52 7" xfId="2187" xr:uid="{00000000-0005-0000-0000-000057050000}"/>
    <cellStyle name="Normal 2 3 52 8" xfId="2381" xr:uid="{00000000-0005-0000-0000-000058050000}"/>
    <cellStyle name="Normal 2 3 53" xfId="311" xr:uid="{00000000-0005-0000-0000-000059050000}"/>
    <cellStyle name="Normal 2 3 53 2" xfId="660" xr:uid="{00000000-0005-0000-0000-00005A050000}"/>
    <cellStyle name="Normal 2 3 53 3" xfId="973" xr:uid="{00000000-0005-0000-0000-00005B050000}"/>
    <cellStyle name="Normal 2 3 53 4" xfId="1258" xr:uid="{00000000-0005-0000-0000-00005C050000}"/>
    <cellStyle name="Normal 2 3 53 5" xfId="1592" xr:uid="{00000000-0005-0000-0000-00005D050000}"/>
    <cellStyle name="Normal 2 3 53 6" xfId="1644" xr:uid="{00000000-0005-0000-0000-00005E050000}"/>
    <cellStyle name="Normal 2 3 53 7" xfId="1654" xr:uid="{00000000-0005-0000-0000-00005F050000}"/>
    <cellStyle name="Normal 2 3 53 8" xfId="1693" xr:uid="{00000000-0005-0000-0000-000060050000}"/>
    <cellStyle name="Normal 2 3 54" xfId="320" xr:uid="{00000000-0005-0000-0000-000061050000}"/>
    <cellStyle name="Normal 2 3 54 2" xfId="668" xr:uid="{00000000-0005-0000-0000-000062050000}"/>
    <cellStyle name="Normal 2 3 54 3" xfId="982" xr:uid="{00000000-0005-0000-0000-000063050000}"/>
    <cellStyle name="Normal 2 3 54 4" xfId="1266" xr:uid="{00000000-0005-0000-0000-000064050000}"/>
    <cellStyle name="Normal 2 3 54 5" xfId="1600" xr:uid="{00000000-0005-0000-0000-000065050000}"/>
    <cellStyle name="Normal 2 3 54 6" xfId="1684" xr:uid="{00000000-0005-0000-0000-000066050000}"/>
    <cellStyle name="Normal 2 3 54 7" xfId="2063" xr:uid="{00000000-0005-0000-0000-000067050000}"/>
    <cellStyle name="Normal 2 3 54 8" xfId="2279" xr:uid="{00000000-0005-0000-0000-000068050000}"/>
    <cellStyle name="Normal 2 3 55" xfId="329" xr:uid="{00000000-0005-0000-0000-000069050000}"/>
    <cellStyle name="Normal 2 3 55 2" xfId="677" xr:uid="{00000000-0005-0000-0000-00006A050000}"/>
    <cellStyle name="Normal 2 3 55 3" xfId="991" xr:uid="{00000000-0005-0000-0000-00006B050000}"/>
    <cellStyle name="Normal 2 3 55 4" xfId="1274" xr:uid="{00000000-0005-0000-0000-00006C050000}"/>
    <cellStyle name="Normal 2 3 55 5" xfId="1608" xr:uid="{00000000-0005-0000-0000-00006D050000}"/>
    <cellStyle name="Normal 2 3 55 6" xfId="1666" xr:uid="{00000000-0005-0000-0000-00006E050000}"/>
    <cellStyle name="Normal 2 3 55 7" xfId="1843" xr:uid="{00000000-0005-0000-0000-00006F050000}"/>
    <cellStyle name="Normal 2 3 55 8" xfId="1907" xr:uid="{00000000-0005-0000-0000-000070050000}"/>
    <cellStyle name="Normal 2 3 56" xfId="338" xr:uid="{00000000-0005-0000-0000-000071050000}"/>
    <cellStyle name="Normal 2 3 56 2" xfId="686" xr:uid="{00000000-0005-0000-0000-000072050000}"/>
    <cellStyle name="Normal 2 3 56 3" xfId="999" xr:uid="{00000000-0005-0000-0000-000073050000}"/>
    <cellStyle name="Normal 2 3 56 4" xfId="1282" xr:uid="{00000000-0005-0000-0000-000074050000}"/>
    <cellStyle name="Normal 2 3 56 5" xfId="1616" xr:uid="{00000000-0005-0000-0000-000075050000}"/>
    <cellStyle name="Normal 2 3 56 6" xfId="1661" xr:uid="{00000000-0005-0000-0000-000076050000}"/>
    <cellStyle name="Normal 2 3 56 7" xfId="2257" xr:uid="{00000000-0005-0000-0000-000077050000}"/>
    <cellStyle name="Normal 2 3 56 8" xfId="2440" xr:uid="{00000000-0005-0000-0000-000078050000}"/>
    <cellStyle name="Normal 2 3 57" xfId="347" xr:uid="{00000000-0005-0000-0000-000079050000}"/>
    <cellStyle name="Normal 2 3 57 2" xfId="695" xr:uid="{00000000-0005-0000-0000-00007A050000}"/>
    <cellStyle name="Normal 2 3 57 3" xfId="1008" xr:uid="{00000000-0005-0000-0000-00007B050000}"/>
    <cellStyle name="Normal 2 3 57 4" xfId="1290" xr:uid="{00000000-0005-0000-0000-00007C050000}"/>
    <cellStyle name="Normal 2 3 57 5" xfId="1624" xr:uid="{00000000-0005-0000-0000-00007D050000}"/>
    <cellStyle name="Normal 2 3 57 6" xfId="1647" xr:uid="{00000000-0005-0000-0000-00007E050000}"/>
    <cellStyle name="Normal 2 3 57 7" xfId="1655" xr:uid="{00000000-0005-0000-0000-00007F050000}"/>
    <cellStyle name="Normal 2 3 57 8" xfId="1889" xr:uid="{00000000-0005-0000-0000-000080050000}"/>
    <cellStyle name="Normal 2 3 58" xfId="356" xr:uid="{00000000-0005-0000-0000-000081050000}"/>
    <cellStyle name="Normal 2 3 58 2" xfId="704" xr:uid="{00000000-0005-0000-0000-000082050000}"/>
    <cellStyle name="Normal 2 3 58 3" xfId="1017" xr:uid="{00000000-0005-0000-0000-000083050000}"/>
    <cellStyle name="Normal 2 3 58 4" xfId="1298" xr:uid="{00000000-0005-0000-0000-000084050000}"/>
    <cellStyle name="Normal 2 3 58 5" xfId="1633" xr:uid="{00000000-0005-0000-0000-000085050000}"/>
    <cellStyle name="Normal 2 3 58 6" xfId="1659" xr:uid="{00000000-0005-0000-0000-000086050000}"/>
    <cellStyle name="Normal 2 3 58 7" xfId="2079" xr:uid="{00000000-0005-0000-0000-000087050000}"/>
    <cellStyle name="Normal 2 3 58 8" xfId="2293" xr:uid="{00000000-0005-0000-0000-000088050000}"/>
    <cellStyle name="Normal 2 3 59" xfId="364" xr:uid="{00000000-0005-0000-0000-000089050000}"/>
    <cellStyle name="Normal 2 3 6" xfId="28" xr:uid="{00000000-0005-0000-0000-00008A050000}"/>
    <cellStyle name="Normal 2 3 6 2" xfId="382" xr:uid="{00000000-0005-0000-0000-00008B050000}"/>
    <cellStyle name="Normal 2 3 6 3" xfId="495" xr:uid="{00000000-0005-0000-0000-00008C050000}"/>
    <cellStyle name="Normal 2 3 6 4" xfId="861" xr:uid="{00000000-0005-0000-0000-00008D050000}"/>
    <cellStyle name="Normal 2 3 6 5" xfId="1320" xr:uid="{00000000-0005-0000-0000-00008E050000}"/>
    <cellStyle name="Normal 2 3 6 6" xfId="2243" xr:uid="{00000000-0005-0000-0000-00008F050000}"/>
    <cellStyle name="Normal 2 3 6 7" xfId="2427" xr:uid="{00000000-0005-0000-0000-000090050000}"/>
    <cellStyle name="Normal 2 3 6 8" xfId="2544" xr:uid="{00000000-0005-0000-0000-000091050000}"/>
    <cellStyle name="Normal 2 3 60" xfId="648" xr:uid="{00000000-0005-0000-0000-000092050000}"/>
    <cellStyle name="Normal 2 3 61" xfId="1004" xr:uid="{00000000-0005-0000-0000-000093050000}"/>
    <cellStyle name="Normal 2 3 62" xfId="1302" xr:uid="{00000000-0005-0000-0000-000094050000}"/>
    <cellStyle name="Normal 2 3 63" xfId="2104" xr:uid="{00000000-0005-0000-0000-000095050000}"/>
    <cellStyle name="Normal 2 3 64" xfId="2314" xr:uid="{00000000-0005-0000-0000-000096050000}"/>
    <cellStyle name="Normal 2 3 65" xfId="2476" xr:uid="{00000000-0005-0000-0000-000097050000}"/>
    <cellStyle name="Normal 2 3 66" xfId="2577" xr:uid="{71701553-C1BF-43EC-9F93-86157E08BE3A}"/>
    <cellStyle name="Normal 2 3 7" xfId="30" xr:uid="{00000000-0005-0000-0000-000098050000}"/>
    <cellStyle name="Normal 2 3 7 2" xfId="384" xr:uid="{00000000-0005-0000-0000-000099050000}"/>
    <cellStyle name="Normal 2 3 7 3" xfId="477" xr:uid="{00000000-0005-0000-0000-00009A050000}"/>
    <cellStyle name="Normal 2 3 7 4" xfId="843" xr:uid="{00000000-0005-0000-0000-00009B050000}"/>
    <cellStyle name="Normal 2 3 7 5" xfId="1322" xr:uid="{00000000-0005-0000-0000-00009C050000}"/>
    <cellStyle name="Normal 2 3 7 6" xfId="1839" xr:uid="{00000000-0005-0000-0000-00009D050000}"/>
    <cellStyle name="Normal 2 3 7 7" xfId="1917" xr:uid="{00000000-0005-0000-0000-00009E050000}"/>
    <cellStyle name="Normal 2 3 7 8" xfId="2096" xr:uid="{00000000-0005-0000-0000-00009F050000}"/>
    <cellStyle name="Normal 2 3 8" xfId="32" xr:uid="{00000000-0005-0000-0000-0000A0050000}"/>
    <cellStyle name="Normal 2 3 8 2" xfId="386" xr:uid="{00000000-0005-0000-0000-0000A1050000}"/>
    <cellStyle name="Normal 2 3 8 3" xfId="361" xr:uid="{00000000-0005-0000-0000-0000A2050000}"/>
    <cellStyle name="Normal 2 3 8 4" xfId="825" xr:uid="{00000000-0005-0000-0000-0000A3050000}"/>
    <cellStyle name="Normal 2 3 8 5" xfId="1324" xr:uid="{00000000-0005-0000-0000-0000A4050000}"/>
    <cellStyle name="Normal 2 3 8 6" xfId="2041" xr:uid="{00000000-0005-0000-0000-0000A5050000}"/>
    <cellStyle name="Normal 2 3 8 7" xfId="1723" xr:uid="{00000000-0005-0000-0000-0000A6050000}"/>
    <cellStyle name="Normal 2 3 8 8" xfId="1653" xr:uid="{00000000-0005-0000-0000-0000A7050000}"/>
    <cellStyle name="Normal 2 3 9" xfId="35" xr:uid="{00000000-0005-0000-0000-0000A8050000}"/>
    <cellStyle name="Normal 2 3 9 2" xfId="389" xr:uid="{00000000-0005-0000-0000-0000A9050000}"/>
    <cellStyle name="Normal 2 3 9 3" xfId="359" xr:uid="{00000000-0005-0000-0000-0000AA050000}"/>
    <cellStyle name="Normal 2 3 9 4" xfId="798" xr:uid="{00000000-0005-0000-0000-0000AB050000}"/>
    <cellStyle name="Normal 2 3 9 5" xfId="1327" xr:uid="{00000000-0005-0000-0000-0000AC050000}"/>
    <cellStyle name="Normal 2 3 9 6" xfId="1885" xr:uid="{00000000-0005-0000-0000-0000AD050000}"/>
    <cellStyle name="Normal 2 3 9 7" xfId="1985" xr:uid="{00000000-0005-0000-0000-0000AE050000}"/>
    <cellStyle name="Normal 2 3 9 8" xfId="2058" xr:uid="{00000000-0005-0000-0000-0000AF050000}"/>
    <cellStyle name="Normal 2 30" xfId="297" xr:uid="{00000000-0005-0000-0000-0000B0050000}"/>
    <cellStyle name="Normal 2 30 2" xfId="647" xr:uid="{00000000-0005-0000-0000-0000B1050000}"/>
    <cellStyle name="Normal 2 30 3" xfId="959" xr:uid="{00000000-0005-0000-0000-0000B2050000}"/>
    <cellStyle name="Normal 2 30 4" xfId="1246" xr:uid="{00000000-0005-0000-0000-0000B3050000}"/>
    <cellStyle name="Normal 2 30 5" xfId="1579" xr:uid="{00000000-0005-0000-0000-0000B4050000}"/>
    <cellStyle name="Normal 2 30 6" xfId="2118" xr:uid="{00000000-0005-0000-0000-0000B5050000}"/>
    <cellStyle name="Normal 2 30 7" xfId="2325" xr:uid="{00000000-0005-0000-0000-0000B6050000}"/>
    <cellStyle name="Normal 2 30 8" xfId="2483" xr:uid="{00000000-0005-0000-0000-0000B7050000}"/>
    <cellStyle name="Normal 2 31" xfId="306" xr:uid="{00000000-0005-0000-0000-0000B8050000}"/>
    <cellStyle name="Normal 2 31 2" xfId="656" xr:uid="{00000000-0005-0000-0000-0000B9050000}"/>
    <cellStyle name="Normal 2 31 3" xfId="968" xr:uid="{00000000-0005-0000-0000-0000BA050000}"/>
    <cellStyle name="Normal 2 31 4" xfId="1254" xr:uid="{00000000-0005-0000-0000-0000BB050000}"/>
    <cellStyle name="Normal 2 31 5" xfId="1588" xr:uid="{00000000-0005-0000-0000-0000BC050000}"/>
    <cellStyle name="Normal 2 31 6" xfId="2105" xr:uid="{00000000-0005-0000-0000-0000BD050000}"/>
    <cellStyle name="Normal 2 31 7" xfId="2315" xr:uid="{00000000-0005-0000-0000-0000BE050000}"/>
    <cellStyle name="Normal 2 31 8" xfId="2477" xr:uid="{00000000-0005-0000-0000-0000BF050000}"/>
    <cellStyle name="Normal 2 32" xfId="315" xr:uid="{00000000-0005-0000-0000-0000C0050000}"/>
    <cellStyle name="Normal 2 32 2" xfId="664" xr:uid="{00000000-0005-0000-0000-0000C1050000}"/>
    <cellStyle name="Normal 2 32 3" xfId="977" xr:uid="{00000000-0005-0000-0000-0000C2050000}"/>
    <cellStyle name="Normal 2 32 4" xfId="1262" xr:uid="{00000000-0005-0000-0000-0000C3050000}"/>
    <cellStyle name="Normal 2 32 5" xfId="1596" xr:uid="{00000000-0005-0000-0000-0000C4050000}"/>
    <cellStyle name="Normal 2 32 6" xfId="2095" xr:uid="{00000000-0005-0000-0000-0000C5050000}"/>
    <cellStyle name="Normal 2 32 7" xfId="2307" xr:uid="{00000000-0005-0000-0000-0000C6050000}"/>
    <cellStyle name="Normal 2 32 8" xfId="2471" xr:uid="{00000000-0005-0000-0000-0000C7050000}"/>
    <cellStyle name="Normal 2 33" xfId="324" xr:uid="{00000000-0005-0000-0000-0000C8050000}"/>
    <cellStyle name="Normal 2 33 2" xfId="672" xr:uid="{00000000-0005-0000-0000-0000C9050000}"/>
    <cellStyle name="Normal 2 33 3" xfId="986" xr:uid="{00000000-0005-0000-0000-0000CA050000}"/>
    <cellStyle name="Normal 2 33 4" xfId="1270" xr:uid="{00000000-0005-0000-0000-0000CB050000}"/>
    <cellStyle name="Normal 2 33 5" xfId="1604" xr:uid="{00000000-0005-0000-0000-0000CC050000}"/>
    <cellStyle name="Normal 2 33 6" xfId="2072" xr:uid="{00000000-0005-0000-0000-0000CD050000}"/>
    <cellStyle name="Normal 2 33 7" xfId="2288" xr:uid="{00000000-0005-0000-0000-0000CE050000}"/>
    <cellStyle name="Normal 2 33 8" xfId="2462" xr:uid="{00000000-0005-0000-0000-0000CF050000}"/>
    <cellStyle name="Normal 2 34" xfId="333" xr:uid="{00000000-0005-0000-0000-0000D0050000}"/>
    <cellStyle name="Normal 2 34 2" xfId="681" xr:uid="{00000000-0005-0000-0000-0000D1050000}"/>
    <cellStyle name="Normal 2 34 3" xfId="995" xr:uid="{00000000-0005-0000-0000-0000D2050000}"/>
    <cellStyle name="Normal 2 34 4" xfId="1278" xr:uid="{00000000-0005-0000-0000-0000D3050000}"/>
    <cellStyle name="Normal 2 34 5" xfId="1612" xr:uid="{00000000-0005-0000-0000-0000D4050000}"/>
    <cellStyle name="Normal 2 34 6" xfId="2025" xr:uid="{00000000-0005-0000-0000-0000D5050000}"/>
    <cellStyle name="Normal 2 34 7" xfId="2158" xr:uid="{00000000-0005-0000-0000-0000D6050000}"/>
    <cellStyle name="Normal 2 34 8" xfId="2358" xr:uid="{00000000-0005-0000-0000-0000D7050000}"/>
    <cellStyle name="Normal 2 35" xfId="342" xr:uid="{00000000-0005-0000-0000-0000D8050000}"/>
    <cellStyle name="Normal 2 35 2" xfId="690" xr:uid="{00000000-0005-0000-0000-0000D9050000}"/>
    <cellStyle name="Normal 2 35 3" xfId="1003" xr:uid="{00000000-0005-0000-0000-0000DA050000}"/>
    <cellStyle name="Normal 2 35 4" xfId="1286" xr:uid="{00000000-0005-0000-0000-0000DB050000}"/>
    <cellStyle name="Normal 2 35 5" xfId="1620" xr:uid="{00000000-0005-0000-0000-0000DC050000}"/>
    <cellStyle name="Normal 2 35 6" xfId="1992" xr:uid="{00000000-0005-0000-0000-0000DD050000}"/>
    <cellStyle name="Normal 2 35 7" xfId="2236" xr:uid="{00000000-0005-0000-0000-0000DE050000}"/>
    <cellStyle name="Normal 2 35 8" xfId="2421" xr:uid="{00000000-0005-0000-0000-0000DF050000}"/>
    <cellStyle name="Normal 2 36" xfId="351" xr:uid="{00000000-0005-0000-0000-0000E0050000}"/>
    <cellStyle name="Normal 2 36 2" xfId="699" xr:uid="{00000000-0005-0000-0000-0000E1050000}"/>
    <cellStyle name="Normal 2 36 3" xfId="1012" xr:uid="{00000000-0005-0000-0000-0000E2050000}"/>
    <cellStyle name="Normal 2 36 4" xfId="1294" xr:uid="{00000000-0005-0000-0000-0000E3050000}"/>
    <cellStyle name="Normal 2 36 5" xfId="1628" xr:uid="{00000000-0005-0000-0000-0000E4050000}"/>
    <cellStyle name="Normal 2 36 6" xfId="2066" xr:uid="{00000000-0005-0000-0000-0000E5050000}"/>
    <cellStyle name="Normal 2 36 7" xfId="2282" xr:uid="{00000000-0005-0000-0000-0000E6050000}"/>
    <cellStyle name="Normal 2 36 8" xfId="2457" xr:uid="{00000000-0005-0000-0000-0000E7050000}"/>
    <cellStyle name="Normal 2 4" xfId="63" xr:uid="{00000000-0005-0000-0000-0000E8050000}"/>
    <cellStyle name="Normal 2 4 2" xfId="417" xr:uid="{00000000-0005-0000-0000-0000E9050000}"/>
    <cellStyle name="Normal 2 4 3" xfId="731" xr:uid="{00000000-0005-0000-0000-0000EA050000}"/>
    <cellStyle name="Normal 2 4 4" xfId="1038" xr:uid="{00000000-0005-0000-0000-0000EB050000}"/>
    <cellStyle name="Normal 2 4 5" xfId="1355" xr:uid="{00000000-0005-0000-0000-0000EC050000}"/>
    <cellStyle name="Normal 2 4 6" xfId="1780" xr:uid="{00000000-0005-0000-0000-0000ED050000}"/>
    <cellStyle name="Normal 2 4 7" xfId="1660" xr:uid="{00000000-0005-0000-0000-0000EE050000}"/>
    <cellStyle name="Normal 2 4 8" xfId="1877" xr:uid="{00000000-0005-0000-0000-0000EF050000}"/>
    <cellStyle name="Normal 2 5" xfId="72" xr:uid="{00000000-0005-0000-0000-0000F0050000}"/>
    <cellStyle name="Normal 2 5 2" xfId="426" xr:uid="{00000000-0005-0000-0000-0000F1050000}"/>
    <cellStyle name="Normal 2 5 3" xfId="740" xr:uid="{00000000-0005-0000-0000-0000F2050000}"/>
    <cellStyle name="Normal 2 5 4" xfId="1046" xr:uid="{00000000-0005-0000-0000-0000F3050000}"/>
    <cellStyle name="Normal 2 5 5" xfId="1363" xr:uid="{00000000-0005-0000-0000-0000F4050000}"/>
    <cellStyle name="Normal 2 5 6" xfId="1771" xr:uid="{00000000-0005-0000-0000-0000F5050000}"/>
    <cellStyle name="Normal 2 5 7" xfId="1663" xr:uid="{00000000-0005-0000-0000-0000F6050000}"/>
    <cellStyle name="Normal 2 5 8" xfId="1851" xr:uid="{00000000-0005-0000-0000-0000F7050000}"/>
    <cellStyle name="Normal 2 6" xfId="81" xr:uid="{00000000-0005-0000-0000-0000F8050000}"/>
    <cellStyle name="Normal 2 6 2" xfId="435" xr:uid="{00000000-0005-0000-0000-0000F9050000}"/>
    <cellStyle name="Normal 2 6 3" xfId="748" xr:uid="{00000000-0005-0000-0000-0000FA050000}"/>
    <cellStyle name="Normal 2 6 4" xfId="1054" xr:uid="{00000000-0005-0000-0000-0000FB050000}"/>
    <cellStyle name="Normal 2 6 5" xfId="1372" xr:uid="{00000000-0005-0000-0000-0000FC050000}"/>
    <cellStyle name="Normal 2 6 6" xfId="1753" xr:uid="{00000000-0005-0000-0000-0000FD050000}"/>
    <cellStyle name="Normal 2 6 7" xfId="1674" xr:uid="{00000000-0005-0000-0000-0000FE050000}"/>
    <cellStyle name="Normal 2 6 8" xfId="2024" xr:uid="{00000000-0005-0000-0000-0000FF050000}"/>
    <cellStyle name="Normal 2 7" xfId="90" xr:uid="{00000000-0005-0000-0000-000000060000}"/>
    <cellStyle name="Normal 2 7 2" xfId="443" xr:uid="{00000000-0005-0000-0000-000001060000}"/>
    <cellStyle name="Normal 2 7 3" xfId="756" xr:uid="{00000000-0005-0000-0000-000002060000}"/>
    <cellStyle name="Normal 2 7 4" xfId="1062" xr:uid="{00000000-0005-0000-0000-000003060000}"/>
    <cellStyle name="Normal 2 7 5" xfId="1381" xr:uid="{00000000-0005-0000-0000-000004060000}"/>
    <cellStyle name="Normal 2 7 6" xfId="1737" xr:uid="{00000000-0005-0000-0000-000005060000}"/>
    <cellStyle name="Normal 2 7 7" xfId="1711" xr:uid="{00000000-0005-0000-0000-000006060000}"/>
    <cellStyle name="Normal 2 7 8" xfId="1982" xr:uid="{00000000-0005-0000-0000-000007060000}"/>
    <cellStyle name="Normal 2 8" xfId="99" xr:uid="{00000000-0005-0000-0000-000008060000}"/>
    <cellStyle name="Normal 2 8 2" xfId="452" xr:uid="{00000000-0005-0000-0000-000009060000}"/>
    <cellStyle name="Normal 2 8 3" xfId="764" xr:uid="{00000000-0005-0000-0000-00000A060000}"/>
    <cellStyle name="Normal 2 8 4" xfId="1070" xr:uid="{00000000-0005-0000-0000-00000B060000}"/>
    <cellStyle name="Normal 2 8 5" xfId="1390" xr:uid="{00000000-0005-0000-0000-00000C060000}"/>
    <cellStyle name="Normal 2 8 6" xfId="1721" xr:uid="{00000000-0005-0000-0000-00000D060000}"/>
    <cellStyle name="Normal 2 8 7" xfId="1755" xr:uid="{00000000-0005-0000-0000-00000E060000}"/>
    <cellStyle name="Normal 2 8 8" xfId="1874" xr:uid="{00000000-0005-0000-0000-00000F060000}"/>
    <cellStyle name="Normal 2 9" xfId="108" xr:uid="{00000000-0005-0000-0000-000010060000}"/>
    <cellStyle name="Normal 2 9 2" xfId="460" xr:uid="{00000000-0005-0000-0000-000011060000}"/>
    <cellStyle name="Normal 2 9 3" xfId="772" xr:uid="{00000000-0005-0000-0000-000012060000}"/>
    <cellStyle name="Normal 2 9 4" xfId="1078" xr:uid="{00000000-0005-0000-0000-000013060000}"/>
    <cellStyle name="Normal 2 9 5" xfId="1399" xr:uid="{00000000-0005-0000-0000-000014060000}"/>
    <cellStyle name="Normal 2 9 6" xfId="1902" xr:uid="{00000000-0005-0000-0000-000015060000}"/>
    <cellStyle name="Normal 2 9 7" xfId="1735" xr:uid="{00000000-0005-0000-0000-000016060000}"/>
    <cellStyle name="Normal 2 9 8" xfId="1914" xr:uid="{00000000-0005-0000-0000-000017060000}"/>
    <cellStyle name="Normal 3" xfId="9" xr:uid="{00000000-0005-0000-0000-000018060000}"/>
    <cellStyle name="Normal 3 10" xfId="33" xr:uid="{00000000-0005-0000-0000-000019060000}"/>
    <cellStyle name="Normal 3 10 2" xfId="387" xr:uid="{00000000-0005-0000-0000-00001A060000}"/>
    <cellStyle name="Normal 3 10 3" xfId="360" xr:uid="{00000000-0005-0000-0000-00001B060000}"/>
    <cellStyle name="Normal 3 10 4" xfId="816" xr:uid="{00000000-0005-0000-0000-00001C060000}"/>
    <cellStyle name="Normal 3 10 5" xfId="1325" xr:uid="{00000000-0005-0000-0000-00001D060000}"/>
    <cellStyle name="Normal 3 10 6" xfId="1833" xr:uid="{00000000-0005-0000-0000-00001E060000}"/>
    <cellStyle name="Normal 3 10 7" xfId="1939" xr:uid="{00000000-0005-0000-0000-00001F060000}"/>
    <cellStyle name="Normal 3 10 8" xfId="2225" xr:uid="{00000000-0005-0000-0000-000020060000}"/>
    <cellStyle name="Normal 3 11" xfId="31" xr:uid="{00000000-0005-0000-0000-000021060000}"/>
    <cellStyle name="Normal 3 11 2" xfId="385" xr:uid="{00000000-0005-0000-0000-000022060000}"/>
    <cellStyle name="Normal 3 11 3" xfId="362" xr:uid="{00000000-0005-0000-0000-000023060000}"/>
    <cellStyle name="Normal 3 11 4" xfId="834" xr:uid="{00000000-0005-0000-0000-000024060000}"/>
    <cellStyle name="Normal 3 11 5" xfId="1323" xr:uid="{00000000-0005-0000-0000-000025060000}"/>
    <cellStyle name="Normal 3 11 6" xfId="2238" xr:uid="{00000000-0005-0000-0000-000026060000}"/>
    <cellStyle name="Normal 3 11 7" xfId="2423" xr:uid="{00000000-0005-0000-0000-000027060000}"/>
    <cellStyle name="Normal 3 11 8" xfId="2541" xr:uid="{00000000-0005-0000-0000-000028060000}"/>
    <cellStyle name="Normal 3 12" xfId="29" xr:uid="{00000000-0005-0000-0000-000029060000}"/>
    <cellStyle name="Normal 3 12 2" xfId="383" xr:uid="{00000000-0005-0000-0000-00002A060000}"/>
    <cellStyle name="Normal 3 12 3" xfId="486" xr:uid="{00000000-0005-0000-0000-00002B060000}"/>
    <cellStyle name="Normal 3 12 4" xfId="852" xr:uid="{00000000-0005-0000-0000-00002C060000}"/>
    <cellStyle name="Normal 3 12 5" xfId="1321" xr:uid="{00000000-0005-0000-0000-00002D060000}"/>
    <cellStyle name="Normal 3 12 6" xfId="2046" xr:uid="{00000000-0005-0000-0000-00002E060000}"/>
    <cellStyle name="Normal 3 12 7" xfId="2265" xr:uid="{00000000-0005-0000-0000-00002F060000}"/>
    <cellStyle name="Normal 3 12 8" xfId="2447" xr:uid="{00000000-0005-0000-0000-000030060000}"/>
    <cellStyle name="Normal 3 13" xfId="25" xr:uid="{00000000-0005-0000-0000-000031060000}"/>
    <cellStyle name="Normal 3 13 2" xfId="379" xr:uid="{00000000-0005-0000-0000-000032060000}"/>
    <cellStyle name="Normal 3 13 3" xfId="522" xr:uid="{00000000-0005-0000-0000-000033060000}"/>
    <cellStyle name="Normal 3 13 4" xfId="879" xr:uid="{00000000-0005-0000-0000-000034060000}"/>
    <cellStyle name="Normal 3 13 5" xfId="1317" xr:uid="{00000000-0005-0000-0000-000035060000}"/>
    <cellStyle name="Normal 3 13 6" xfId="2250" xr:uid="{00000000-0005-0000-0000-000036060000}"/>
    <cellStyle name="Normal 3 13 7" xfId="2434" xr:uid="{00000000-0005-0000-0000-000037060000}"/>
    <cellStyle name="Normal 3 13 8" xfId="2547" xr:uid="{00000000-0005-0000-0000-000038060000}"/>
    <cellStyle name="Normal 3 14" xfId="23" xr:uid="{00000000-0005-0000-0000-000039060000}"/>
    <cellStyle name="Normal 3 14 2" xfId="377" xr:uid="{00000000-0005-0000-0000-00003A060000}"/>
    <cellStyle name="Normal 3 14 3" xfId="540" xr:uid="{00000000-0005-0000-0000-00003B060000}"/>
    <cellStyle name="Normal 3 14 4" xfId="897" xr:uid="{00000000-0005-0000-0000-00003C060000}"/>
    <cellStyle name="Normal 3 14 5" xfId="1315" xr:uid="{00000000-0005-0000-0000-00003D060000}"/>
    <cellStyle name="Normal 3 14 6" xfId="2056" xr:uid="{00000000-0005-0000-0000-00003E060000}"/>
    <cellStyle name="Normal 3 14 7" xfId="2273" xr:uid="{00000000-0005-0000-0000-00003F060000}"/>
    <cellStyle name="Normal 3 14 8" xfId="2452" xr:uid="{00000000-0005-0000-0000-000040060000}"/>
    <cellStyle name="Normal 3 15" xfId="18" xr:uid="{00000000-0005-0000-0000-000041060000}"/>
    <cellStyle name="Normal 3 15 2" xfId="372" xr:uid="{00000000-0005-0000-0000-000042060000}"/>
    <cellStyle name="Normal 3 15 3" xfId="576" xr:uid="{00000000-0005-0000-0000-000043060000}"/>
    <cellStyle name="Normal 3 15 4" xfId="942" xr:uid="{00000000-0005-0000-0000-000044060000}"/>
    <cellStyle name="Normal 3 15 5" xfId="1310" xr:uid="{00000000-0005-0000-0000-000045060000}"/>
    <cellStyle name="Normal 3 15 6" xfId="1689" xr:uid="{00000000-0005-0000-0000-000046060000}"/>
    <cellStyle name="Normal 3 15 7" xfId="1847" xr:uid="{00000000-0005-0000-0000-000047060000}"/>
    <cellStyle name="Normal 3 15 8" xfId="1713" xr:uid="{00000000-0005-0000-0000-000048060000}"/>
    <cellStyle name="Normal 3 16" xfId="36" xr:uid="{00000000-0005-0000-0000-000049060000}"/>
    <cellStyle name="Normal 3 16 2" xfId="390" xr:uid="{00000000-0005-0000-0000-00004A060000}"/>
    <cellStyle name="Normal 3 16 3" xfId="358" xr:uid="{00000000-0005-0000-0000-00004B060000}"/>
    <cellStyle name="Normal 3 16 4" xfId="789" xr:uid="{00000000-0005-0000-0000-00004C060000}"/>
    <cellStyle name="Normal 3 16 5" xfId="1328" xr:uid="{00000000-0005-0000-0000-00004D060000}"/>
    <cellStyle name="Normal 3 16 6" xfId="1683" xr:uid="{00000000-0005-0000-0000-00004E060000}"/>
    <cellStyle name="Normal 3 16 7" xfId="2261" xr:uid="{00000000-0005-0000-0000-00004F060000}"/>
    <cellStyle name="Normal 3 16 8" xfId="2444" xr:uid="{00000000-0005-0000-0000-000050060000}"/>
    <cellStyle name="Normal 3 17" xfId="45" xr:uid="{00000000-0005-0000-0000-000051060000}"/>
    <cellStyle name="Normal 3 17 2" xfId="399" xr:uid="{00000000-0005-0000-0000-000052060000}"/>
    <cellStyle name="Normal 3 17 3" xfId="713" xr:uid="{00000000-0005-0000-0000-000053060000}"/>
    <cellStyle name="Normal 3 17 4" xfId="1020" xr:uid="{00000000-0005-0000-0000-000054060000}"/>
    <cellStyle name="Normal 3 17 5" xfId="1337" xr:uid="{00000000-0005-0000-0000-000055060000}"/>
    <cellStyle name="Normal 3 17 6" xfId="1817" xr:uid="{00000000-0005-0000-0000-000056060000}"/>
    <cellStyle name="Normal 3 17 7" xfId="1303" xr:uid="{00000000-0005-0000-0000-000057060000}"/>
    <cellStyle name="Normal 3 17 8" xfId="1900" xr:uid="{00000000-0005-0000-0000-000058060000}"/>
    <cellStyle name="Normal 3 18" xfId="50" xr:uid="{00000000-0005-0000-0000-000059060000}"/>
    <cellStyle name="Normal 3 18 2" xfId="404" xr:uid="{00000000-0005-0000-0000-00005A060000}"/>
    <cellStyle name="Normal 3 18 3" xfId="718" xr:uid="{00000000-0005-0000-0000-00005B060000}"/>
    <cellStyle name="Normal 3 18 4" xfId="1025" xr:uid="{00000000-0005-0000-0000-00005C060000}"/>
    <cellStyle name="Normal 3 18 5" xfId="1342" xr:uid="{00000000-0005-0000-0000-00005D060000}"/>
    <cellStyle name="Normal 3 18 6" xfId="2008" xr:uid="{00000000-0005-0000-0000-00005E060000}"/>
    <cellStyle name="Normal 3 18 7" xfId="1798" xr:uid="{00000000-0005-0000-0000-00005F060000}"/>
    <cellStyle name="Normal 3 18 8" xfId="1764" xr:uid="{00000000-0005-0000-0000-000060060000}"/>
    <cellStyle name="Normal 3 19" xfId="17" xr:uid="{00000000-0005-0000-0000-000061060000}"/>
    <cellStyle name="Normal 3 19 2" xfId="371" xr:uid="{00000000-0005-0000-0000-000062060000}"/>
    <cellStyle name="Normal 3 19 3" xfId="585" xr:uid="{00000000-0005-0000-0000-000063060000}"/>
    <cellStyle name="Normal 3 19 4" xfId="951" xr:uid="{00000000-0005-0000-0000-000064060000}"/>
    <cellStyle name="Normal 3 19 5" xfId="1309" xr:uid="{00000000-0005-0000-0000-000065060000}"/>
    <cellStyle name="Normal 3 19 6" xfId="1891" xr:uid="{00000000-0005-0000-0000-000066060000}"/>
    <cellStyle name="Normal 3 19 7" xfId="2078" xr:uid="{00000000-0005-0000-0000-000067060000}"/>
    <cellStyle name="Normal 3 19 8" xfId="2292" xr:uid="{00000000-0005-0000-0000-000068060000}"/>
    <cellStyle name="Normal 3 2" xfId="21" xr:uid="{00000000-0005-0000-0000-000069060000}"/>
    <cellStyle name="Normal 3 2 2" xfId="375" xr:uid="{00000000-0005-0000-0000-00006A060000}"/>
    <cellStyle name="Normal 3 2 3" xfId="558" xr:uid="{00000000-0005-0000-0000-00006B060000}"/>
    <cellStyle name="Normal 3 2 4" xfId="915" xr:uid="{00000000-0005-0000-0000-00006C060000}"/>
    <cellStyle name="Normal 3 2 5" xfId="1313" xr:uid="{00000000-0005-0000-0000-00006D060000}"/>
    <cellStyle name="Normal 3 2 6" xfId="1861" xr:uid="{00000000-0005-0000-0000-00006E060000}"/>
    <cellStyle name="Normal 3 2 7" xfId="2256" xr:uid="{00000000-0005-0000-0000-00006F060000}"/>
    <cellStyle name="Normal 3 2 8" xfId="2439" xr:uid="{00000000-0005-0000-0000-000070060000}"/>
    <cellStyle name="Normal 3 20" xfId="48" xr:uid="{00000000-0005-0000-0000-000071060000}"/>
    <cellStyle name="Normal 3 20 2" xfId="402" xr:uid="{00000000-0005-0000-0000-000072060000}"/>
    <cellStyle name="Normal 3 20 3" xfId="716" xr:uid="{00000000-0005-0000-0000-000073060000}"/>
    <cellStyle name="Normal 3 20 4" xfId="1023" xr:uid="{00000000-0005-0000-0000-000074060000}"/>
    <cellStyle name="Normal 3 20 5" xfId="1340" xr:uid="{00000000-0005-0000-0000-000075060000}"/>
    <cellStyle name="Normal 3 20 6" xfId="1809" xr:uid="{00000000-0005-0000-0000-000076060000}"/>
    <cellStyle name="Normal 3 20 7" xfId="1571" xr:uid="{00000000-0005-0000-0000-000077060000}"/>
    <cellStyle name="Normal 3 20 8" xfId="1936" xr:uid="{00000000-0005-0000-0000-000078060000}"/>
    <cellStyle name="Normal 3 21" xfId="39" xr:uid="{00000000-0005-0000-0000-000079060000}"/>
    <cellStyle name="Normal 3 21 2" xfId="393" xr:uid="{00000000-0005-0000-0000-00007A060000}"/>
    <cellStyle name="Normal 3 21 3" xfId="707" xr:uid="{00000000-0005-0000-0000-00007B060000}"/>
    <cellStyle name="Normal 3 21 4" xfId="691" xr:uid="{00000000-0005-0000-0000-00007C060000}"/>
    <cellStyle name="Normal 3 21 5" xfId="1331" xr:uid="{00000000-0005-0000-0000-00007D060000}"/>
    <cellStyle name="Normal 3 21 6" xfId="1825" xr:uid="{00000000-0005-0000-0000-00007E060000}"/>
    <cellStyle name="Normal 3 21 7" xfId="1751" xr:uid="{00000000-0005-0000-0000-00007F060000}"/>
    <cellStyle name="Normal 3 21 8" xfId="1675" xr:uid="{00000000-0005-0000-0000-000080060000}"/>
    <cellStyle name="Normal 3 22" xfId="16" xr:uid="{00000000-0005-0000-0000-000081060000}"/>
    <cellStyle name="Normal 3 22 2" xfId="370" xr:uid="{00000000-0005-0000-0000-000082060000}"/>
    <cellStyle name="Normal 3 22 3" xfId="594" xr:uid="{00000000-0005-0000-0000-000083060000}"/>
    <cellStyle name="Normal 3 22 4" xfId="960" xr:uid="{00000000-0005-0000-0000-000084060000}"/>
    <cellStyle name="Normal 3 22 5" xfId="1308" xr:uid="{00000000-0005-0000-0000-000085060000}"/>
    <cellStyle name="Normal 3 22 6" xfId="2094" xr:uid="{00000000-0005-0000-0000-000086060000}"/>
    <cellStyle name="Normal 3 22 7" xfId="2306" xr:uid="{00000000-0005-0000-0000-000087060000}"/>
    <cellStyle name="Normal 3 22 8" xfId="2470" xr:uid="{00000000-0005-0000-0000-000088060000}"/>
    <cellStyle name="Normal 3 23" xfId="49" xr:uid="{00000000-0005-0000-0000-000089060000}"/>
    <cellStyle name="Normal 3 23 2" xfId="403" xr:uid="{00000000-0005-0000-0000-00008A060000}"/>
    <cellStyle name="Normal 3 23 3" xfId="717" xr:uid="{00000000-0005-0000-0000-00008B060000}"/>
    <cellStyle name="Normal 3 23 4" xfId="1024" xr:uid="{00000000-0005-0000-0000-00008C060000}"/>
    <cellStyle name="Normal 3 23 5" xfId="1341" xr:uid="{00000000-0005-0000-0000-00008D060000}"/>
    <cellStyle name="Normal 3 23 6" xfId="2209" xr:uid="{00000000-0005-0000-0000-00008E060000}"/>
    <cellStyle name="Normal 3 23 7" xfId="2401" xr:uid="{00000000-0005-0000-0000-00008F060000}"/>
    <cellStyle name="Normal 3 23 8" xfId="2526" xr:uid="{00000000-0005-0000-0000-000090060000}"/>
    <cellStyle name="Normal 3 24" xfId="47" xr:uid="{00000000-0005-0000-0000-000091060000}"/>
    <cellStyle name="Normal 3 24 2" xfId="401" xr:uid="{00000000-0005-0000-0000-000092060000}"/>
    <cellStyle name="Normal 3 24 3" xfId="715" xr:uid="{00000000-0005-0000-0000-000093060000}"/>
    <cellStyle name="Normal 3 24 4" xfId="1022" xr:uid="{00000000-0005-0000-0000-000094060000}"/>
    <cellStyle name="Normal 3 24 5" xfId="1339" xr:uid="{00000000-0005-0000-0000-000095060000}"/>
    <cellStyle name="Normal 3 24 6" xfId="2014" xr:uid="{00000000-0005-0000-0000-000096060000}"/>
    <cellStyle name="Normal 3 24 7" xfId="1782" xr:uid="{00000000-0005-0000-0000-000097060000}"/>
    <cellStyle name="Normal 3 24 8" xfId="1814" xr:uid="{00000000-0005-0000-0000-000098060000}"/>
    <cellStyle name="Normal 3 25" xfId="52" xr:uid="{00000000-0005-0000-0000-000099060000}"/>
    <cellStyle name="Normal 3 25 2" xfId="406" xr:uid="{00000000-0005-0000-0000-00009A060000}"/>
    <cellStyle name="Normal 3 25 3" xfId="720" xr:uid="{00000000-0005-0000-0000-00009B060000}"/>
    <cellStyle name="Normal 3 25 4" xfId="1027" xr:uid="{00000000-0005-0000-0000-00009C060000}"/>
    <cellStyle name="Normal 3 25 5" xfId="1344" xr:uid="{00000000-0005-0000-0000-00009D060000}"/>
    <cellStyle name="Normal 3 25 6" xfId="2203" xr:uid="{00000000-0005-0000-0000-00009E060000}"/>
    <cellStyle name="Normal 3 25 7" xfId="2395" xr:uid="{00000000-0005-0000-0000-00009F060000}"/>
    <cellStyle name="Normal 3 25 8" xfId="2523" xr:uid="{00000000-0005-0000-0000-0000A0060000}"/>
    <cellStyle name="Normal 3 26" xfId="67" xr:uid="{00000000-0005-0000-0000-0000A1060000}"/>
    <cellStyle name="Normal 3 26 2" xfId="421" xr:uid="{00000000-0005-0000-0000-0000A2060000}"/>
    <cellStyle name="Normal 3 26 3" xfId="735" xr:uid="{00000000-0005-0000-0000-0000A3060000}"/>
    <cellStyle name="Normal 3 26 4" xfId="1041" xr:uid="{00000000-0005-0000-0000-0000A4060000}"/>
    <cellStyle name="Normal 3 26 5" xfId="1358" xr:uid="{00000000-0005-0000-0000-0000A5060000}"/>
    <cellStyle name="Normal 3 26 6" xfId="2081" xr:uid="{00000000-0005-0000-0000-0000A6060000}"/>
    <cellStyle name="Normal 3 26 7" xfId="2295" xr:uid="{00000000-0005-0000-0000-0000A7060000}"/>
    <cellStyle name="Normal 3 26 8" xfId="2464" xr:uid="{00000000-0005-0000-0000-0000A8060000}"/>
    <cellStyle name="Normal 3 27" xfId="76" xr:uid="{00000000-0005-0000-0000-0000A9060000}"/>
    <cellStyle name="Normal 3 27 2" xfId="430" xr:uid="{00000000-0005-0000-0000-0000AA060000}"/>
    <cellStyle name="Normal 3 27 3" xfId="743" xr:uid="{00000000-0005-0000-0000-0000AB060000}"/>
    <cellStyle name="Normal 3 27 4" xfId="1049" xr:uid="{00000000-0005-0000-0000-0000AC060000}"/>
    <cellStyle name="Normal 3 27 5" xfId="1367" xr:uid="{00000000-0005-0000-0000-0000AD060000}"/>
    <cellStyle name="Normal 3 27 6" xfId="2161" xr:uid="{00000000-0005-0000-0000-0000AE060000}"/>
    <cellStyle name="Normal 3 27 7" xfId="2361" xr:uid="{00000000-0005-0000-0000-0000AF060000}"/>
    <cellStyle name="Normal 3 27 8" xfId="2504" xr:uid="{00000000-0005-0000-0000-0000B0060000}"/>
    <cellStyle name="Normal 3 28" xfId="85" xr:uid="{00000000-0005-0000-0000-0000B1060000}"/>
    <cellStyle name="Normal 3 28 2" xfId="438" xr:uid="{00000000-0005-0000-0000-0000B2060000}"/>
    <cellStyle name="Normal 3 28 3" xfId="751" xr:uid="{00000000-0005-0000-0000-0000B3060000}"/>
    <cellStyle name="Normal 3 28 4" xfId="1057" xr:uid="{00000000-0005-0000-0000-0000B4060000}"/>
    <cellStyle name="Normal 3 28 5" xfId="1376" xr:uid="{00000000-0005-0000-0000-0000B5060000}"/>
    <cellStyle name="Normal 3 28 6" xfId="2145" xr:uid="{00000000-0005-0000-0000-0000B6060000}"/>
    <cellStyle name="Normal 3 28 7" xfId="2348" xr:uid="{00000000-0005-0000-0000-0000B7060000}"/>
    <cellStyle name="Normal 3 28 8" xfId="2496" xr:uid="{00000000-0005-0000-0000-0000B8060000}"/>
    <cellStyle name="Normal 3 29" xfId="94" xr:uid="{00000000-0005-0000-0000-0000B9060000}"/>
    <cellStyle name="Normal 3 29 2" xfId="447" xr:uid="{00000000-0005-0000-0000-0000BA060000}"/>
    <cellStyle name="Normal 3 29 3" xfId="759" xr:uid="{00000000-0005-0000-0000-0000BB060000}"/>
    <cellStyle name="Normal 3 29 4" xfId="1065" xr:uid="{00000000-0005-0000-0000-0000BC060000}"/>
    <cellStyle name="Normal 3 29 5" xfId="1385" xr:uid="{00000000-0005-0000-0000-0000BD060000}"/>
    <cellStyle name="Normal 3 29 6" xfId="2129" xr:uid="{00000000-0005-0000-0000-0000BE060000}"/>
    <cellStyle name="Normal 3 29 7" xfId="2335" xr:uid="{00000000-0005-0000-0000-0000BF060000}"/>
    <cellStyle name="Normal 3 29 8" xfId="2488" xr:uid="{00000000-0005-0000-0000-0000C0060000}"/>
    <cellStyle name="Normal 3 3" xfId="14" xr:uid="{00000000-0005-0000-0000-0000C1060000}"/>
    <cellStyle name="Normal 3 3 2" xfId="368" xr:uid="{00000000-0005-0000-0000-0000C2060000}"/>
    <cellStyle name="Normal 3 3 3" xfId="612" xr:uid="{00000000-0005-0000-0000-0000C3060000}"/>
    <cellStyle name="Normal 3 3 4" xfId="969" xr:uid="{00000000-0005-0000-0000-0000C4060000}"/>
    <cellStyle name="Normal 3 3 5" xfId="1306" xr:uid="{00000000-0005-0000-0000-0000C5060000}"/>
    <cellStyle name="Normal 3 3 6" xfId="1894" xr:uid="{00000000-0005-0000-0000-0000C6060000}"/>
    <cellStyle name="Normal 3 3 7" xfId="1763" xr:uid="{00000000-0005-0000-0000-0000C7060000}"/>
    <cellStyle name="Normal 3 3 8" xfId="1758" xr:uid="{00000000-0005-0000-0000-0000C8060000}"/>
    <cellStyle name="Normal 3 30" xfId="103" xr:uid="{00000000-0005-0000-0000-0000C9060000}"/>
    <cellStyle name="Normal 3 30 2" xfId="455" xr:uid="{00000000-0005-0000-0000-0000CA060000}"/>
    <cellStyle name="Normal 3 30 3" xfId="767" xr:uid="{00000000-0005-0000-0000-0000CB060000}"/>
    <cellStyle name="Normal 3 30 4" xfId="1073" xr:uid="{00000000-0005-0000-0000-0000CC060000}"/>
    <cellStyle name="Normal 3 30 5" xfId="1394" xr:uid="{00000000-0005-0000-0000-0000CD060000}"/>
    <cellStyle name="Normal 3 30 6" xfId="1715" xr:uid="{00000000-0005-0000-0000-0000CE060000}"/>
    <cellStyle name="Normal 3 30 7" xfId="1974" xr:uid="{00000000-0005-0000-0000-0000CF060000}"/>
    <cellStyle name="Normal 3 30 8" xfId="1718" xr:uid="{00000000-0005-0000-0000-0000D0060000}"/>
    <cellStyle name="Normal 3 31" xfId="112" xr:uid="{00000000-0005-0000-0000-0000D1060000}"/>
    <cellStyle name="Normal 3 31 2" xfId="463" xr:uid="{00000000-0005-0000-0000-0000D2060000}"/>
    <cellStyle name="Normal 3 31 3" xfId="775" xr:uid="{00000000-0005-0000-0000-0000D3060000}"/>
    <cellStyle name="Normal 3 31 4" xfId="1081" xr:uid="{00000000-0005-0000-0000-0000D4060000}"/>
    <cellStyle name="Normal 3 31 5" xfId="1403" xr:uid="{00000000-0005-0000-0000-0000D5060000}"/>
    <cellStyle name="Normal 3 31 6" xfId="1699" xr:uid="{00000000-0005-0000-0000-0000D6060000}"/>
    <cellStyle name="Normal 3 31 7" xfId="2217" xr:uid="{00000000-0005-0000-0000-0000D7060000}"/>
    <cellStyle name="Normal 3 31 8" xfId="2406" xr:uid="{00000000-0005-0000-0000-0000D8060000}"/>
    <cellStyle name="Normal 3 32" xfId="121" xr:uid="{00000000-0005-0000-0000-0000D9060000}"/>
    <cellStyle name="Normal 3 32 2" xfId="471" xr:uid="{00000000-0005-0000-0000-0000DA060000}"/>
    <cellStyle name="Normal 3 32 3" xfId="783" xr:uid="{00000000-0005-0000-0000-0000DB060000}"/>
    <cellStyle name="Normal 3 32 4" xfId="1089" xr:uid="{00000000-0005-0000-0000-0000DC060000}"/>
    <cellStyle name="Normal 3 32 5" xfId="1412" xr:uid="{00000000-0005-0000-0000-0000DD060000}"/>
    <cellStyle name="Normal 3 32 6" xfId="1860" xr:uid="{00000000-0005-0000-0000-0000DE060000}"/>
    <cellStyle name="Normal 3 32 7" xfId="1687" xr:uid="{00000000-0005-0000-0000-0000DF060000}"/>
    <cellStyle name="Normal 3 32 8" xfId="1856" xr:uid="{00000000-0005-0000-0000-0000E0060000}"/>
    <cellStyle name="Normal 3 33" xfId="130" xr:uid="{00000000-0005-0000-0000-0000E1060000}"/>
    <cellStyle name="Normal 3 33 2" xfId="480" xr:uid="{00000000-0005-0000-0000-0000E2060000}"/>
    <cellStyle name="Normal 3 33 3" xfId="792" xr:uid="{00000000-0005-0000-0000-0000E3060000}"/>
    <cellStyle name="Normal 3 33 4" xfId="1097" xr:uid="{00000000-0005-0000-0000-0000E4060000}"/>
    <cellStyle name="Normal 3 33 5" xfId="1421" xr:uid="{00000000-0005-0000-0000-0000E5060000}"/>
    <cellStyle name="Normal 3 33 6" xfId="1838" xr:uid="{00000000-0005-0000-0000-0000E6060000}"/>
    <cellStyle name="Normal 3 33 7" xfId="2121" xr:uid="{00000000-0005-0000-0000-0000E7060000}"/>
    <cellStyle name="Normal 3 33 8" xfId="2328" xr:uid="{00000000-0005-0000-0000-0000E8060000}"/>
    <cellStyle name="Normal 3 34" xfId="139" xr:uid="{00000000-0005-0000-0000-0000E9060000}"/>
    <cellStyle name="Normal 3 34 2" xfId="489" xr:uid="{00000000-0005-0000-0000-0000EA060000}"/>
    <cellStyle name="Normal 3 34 3" xfId="801" xr:uid="{00000000-0005-0000-0000-0000EB060000}"/>
    <cellStyle name="Normal 3 34 4" xfId="1105" xr:uid="{00000000-0005-0000-0000-0000EC060000}"/>
    <cellStyle name="Normal 3 34 5" xfId="1430" xr:uid="{00000000-0005-0000-0000-0000ED060000}"/>
    <cellStyle name="Normal 3 34 6" xfId="1824" xr:uid="{00000000-0005-0000-0000-0000EE060000}"/>
    <cellStyle name="Normal 3 34 7" xfId="1957" xr:uid="{00000000-0005-0000-0000-0000EF060000}"/>
    <cellStyle name="Normal 3 34 8" xfId="2077" xr:uid="{00000000-0005-0000-0000-0000F0060000}"/>
    <cellStyle name="Normal 3 35" xfId="148" xr:uid="{00000000-0005-0000-0000-0000F1060000}"/>
    <cellStyle name="Normal 3 35 2" xfId="498" xr:uid="{00000000-0005-0000-0000-0000F2060000}"/>
    <cellStyle name="Normal 3 35 3" xfId="810" xr:uid="{00000000-0005-0000-0000-0000F3060000}"/>
    <cellStyle name="Normal 3 35 4" xfId="1113" xr:uid="{00000000-0005-0000-0000-0000F4060000}"/>
    <cellStyle name="Normal 3 35 5" xfId="1439" xr:uid="{00000000-0005-0000-0000-0000F5060000}"/>
    <cellStyle name="Normal 3 35 6" xfId="1808" xr:uid="{00000000-0005-0000-0000-0000F6060000}"/>
    <cellStyle name="Normal 3 35 7" xfId="1580" xr:uid="{00000000-0005-0000-0000-0000F7060000}"/>
    <cellStyle name="Normal 3 35 8" xfId="1913" xr:uid="{00000000-0005-0000-0000-0000F8060000}"/>
    <cellStyle name="Normal 3 36" xfId="157" xr:uid="{00000000-0005-0000-0000-0000F9060000}"/>
    <cellStyle name="Normal 3 36 2" xfId="507" xr:uid="{00000000-0005-0000-0000-0000FA060000}"/>
    <cellStyle name="Normal 3 36 3" xfId="819" xr:uid="{00000000-0005-0000-0000-0000FB060000}"/>
    <cellStyle name="Normal 3 36 4" xfId="1121" xr:uid="{00000000-0005-0000-0000-0000FC060000}"/>
    <cellStyle name="Normal 3 36 5" xfId="1447" xr:uid="{00000000-0005-0000-0000-0000FD060000}"/>
    <cellStyle name="Normal 3 36 6" xfId="1791" xr:uid="{00000000-0005-0000-0000-0000FE060000}"/>
    <cellStyle name="Normal 3 36 7" xfId="1986" xr:uid="{00000000-0005-0000-0000-0000FF060000}"/>
    <cellStyle name="Normal 3 36 8" xfId="1857" xr:uid="{00000000-0005-0000-0000-000000070000}"/>
    <cellStyle name="Normal 3 37" xfId="166" xr:uid="{00000000-0005-0000-0000-000001070000}"/>
    <cellStyle name="Normal 3 37 2" xfId="516" xr:uid="{00000000-0005-0000-0000-000002070000}"/>
    <cellStyle name="Normal 3 37 3" xfId="828" xr:uid="{00000000-0005-0000-0000-000003070000}"/>
    <cellStyle name="Normal 3 37 4" xfId="1129" xr:uid="{00000000-0005-0000-0000-000004070000}"/>
    <cellStyle name="Normal 3 37 5" xfId="1455" xr:uid="{00000000-0005-0000-0000-000005070000}"/>
    <cellStyle name="Normal 3 37 6" xfId="1775" xr:uid="{00000000-0005-0000-0000-000006070000}"/>
    <cellStyle name="Normal 3 37 7" xfId="1865" xr:uid="{00000000-0005-0000-0000-000007070000}"/>
    <cellStyle name="Normal 3 37 8" xfId="2049" xr:uid="{00000000-0005-0000-0000-000008070000}"/>
    <cellStyle name="Normal 3 38" xfId="175" xr:uid="{00000000-0005-0000-0000-000009070000}"/>
    <cellStyle name="Normal 3 38 2" xfId="525" xr:uid="{00000000-0005-0000-0000-00000A070000}"/>
    <cellStyle name="Normal 3 38 3" xfId="837" xr:uid="{00000000-0005-0000-0000-00000B070000}"/>
    <cellStyle name="Normal 3 38 4" xfId="1137" xr:uid="{00000000-0005-0000-0000-00000C070000}"/>
    <cellStyle name="Normal 3 38 5" xfId="1463" xr:uid="{00000000-0005-0000-0000-00000D070000}"/>
    <cellStyle name="Normal 3 38 6" xfId="1765" xr:uid="{00000000-0005-0000-0000-00000E070000}"/>
    <cellStyle name="Normal 3 38 7" xfId="1872" xr:uid="{00000000-0005-0000-0000-00000F070000}"/>
    <cellStyle name="Normal 3 38 8" xfId="2029" xr:uid="{00000000-0005-0000-0000-000010070000}"/>
    <cellStyle name="Normal 3 39" xfId="184" xr:uid="{00000000-0005-0000-0000-000011070000}"/>
    <cellStyle name="Normal 3 39 2" xfId="534" xr:uid="{00000000-0005-0000-0000-000012070000}"/>
    <cellStyle name="Normal 3 39 3" xfId="846" xr:uid="{00000000-0005-0000-0000-000013070000}"/>
    <cellStyle name="Normal 3 39 4" xfId="1145" xr:uid="{00000000-0005-0000-0000-000014070000}"/>
    <cellStyle name="Normal 3 39 5" xfId="1472" xr:uid="{00000000-0005-0000-0000-000015070000}"/>
    <cellStyle name="Normal 3 39 6" xfId="1748" xr:uid="{00000000-0005-0000-0000-000016070000}"/>
    <cellStyle name="Normal 3 39 7" xfId="1887" xr:uid="{00000000-0005-0000-0000-000017070000}"/>
    <cellStyle name="Normal 3 39 8" xfId="2182" xr:uid="{00000000-0005-0000-0000-000018070000}"/>
    <cellStyle name="Normal 3 4" xfId="19" xr:uid="{00000000-0005-0000-0000-000019070000}"/>
    <cellStyle name="Normal 3 4 2" xfId="373" xr:uid="{00000000-0005-0000-0000-00001A070000}"/>
    <cellStyle name="Normal 3 4 3" xfId="567" xr:uid="{00000000-0005-0000-0000-00001B070000}"/>
    <cellStyle name="Normal 3 4 4" xfId="933" xr:uid="{00000000-0005-0000-0000-00001C070000}"/>
    <cellStyle name="Normal 3 4 5" xfId="1311" xr:uid="{00000000-0005-0000-0000-00001D070000}"/>
    <cellStyle name="Normal 3 4 6" xfId="2259" xr:uid="{00000000-0005-0000-0000-00001E070000}"/>
    <cellStyle name="Normal 3 4 7" xfId="2442" xr:uid="{00000000-0005-0000-0000-00001F070000}"/>
    <cellStyle name="Normal 3 4 8" xfId="2553" xr:uid="{00000000-0005-0000-0000-000020070000}"/>
    <cellStyle name="Normal 3 40" xfId="193" xr:uid="{00000000-0005-0000-0000-000021070000}"/>
    <cellStyle name="Normal 3 40 2" xfId="543" xr:uid="{00000000-0005-0000-0000-000022070000}"/>
    <cellStyle name="Normal 3 40 3" xfId="855" xr:uid="{00000000-0005-0000-0000-000023070000}"/>
    <cellStyle name="Normal 3 40 4" xfId="1153" xr:uid="{00000000-0005-0000-0000-000024070000}"/>
    <cellStyle name="Normal 3 40 5" xfId="1481" xr:uid="{00000000-0005-0000-0000-000025070000}"/>
    <cellStyle name="Normal 3 40 6" xfId="1731" xr:uid="{00000000-0005-0000-0000-000026070000}"/>
    <cellStyle name="Normal 3 40 7" xfId="1930" xr:uid="{00000000-0005-0000-0000-000027070000}"/>
    <cellStyle name="Normal 3 40 8" xfId="1842" xr:uid="{00000000-0005-0000-0000-000028070000}"/>
    <cellStyle name="Normal 3 41" xfId="202" xr:uid="{00000000-0005-0000-0000-000029070000}"/>
    <cellStyle name="Normal 3 41 2" xfId="552" xr:uid="{00000000-0005-0000-0000-00002A070000}"/>
    <cellStyle name="Normal 3 41 3" xfId="864" xr:uid="{00000000-0005-0000-0000-00002B070000}"/>
    <cellStyle name="Normal 3 41 4" xfId="1161" xr:uid="{00000000-0005-0000-0000-00002C070000}"/>
    <cellStyle name="Normal 3 41 5" xfId="1489" xr:uid="{00000000-0005-0000-0000-00002D070000}"/>
    <cellStyle name="Normal 3 41 6" xfId="1634" xr:uid="{00000000-0005-0000-0000-00002E070000}"/>
    <cellStyle name="Normal 3 41 7" xfId="2012" xr:uid="{00000000-0005-0000-0000-00002F070000}"/>
    <cellStyle name="Normal 3 41 8" xfId="2188" xr:uid="{00000000-0005-0000-0000-000030070000}"/>
    <cellStyle name="Normal 3 42" xfId="211" xr:uid="{00000000-0005-0000-0000-000031070000}"/>
    <cellStyle name="Normal 3 42 2" xfId="561" xr:uid="{00000000-0005-0000-0000-000032070000}"/>
    <cellStyle name="Normal 3 42 3" xfId="873" xr:uid="{00000000-0005-0000-0000-000033070000}"/>
    <cellStyle name="Normal 3 42 4" xfId="1169" xr:uid="{00000000-0005-0000-0000-000034070000}"/>
    <cellStyle name="Normal 3 42 5" xfId="1498" xr:uid="{00000000-0005-0000-0000-000035070000}"/>
    <cellStyle name="Normal 3 42 6" xfId="1678" xr:uid="{00000000-0005-0000-0000-000036070000}"/>
    <cellStyle name="Normal 3 42 7" xfId="1638" xr:uid="{00000000-0005-0000-0000-000037070000}"/>
    <cellStyle name="Normal 3 42 8" xfId="1752" xr:uid="{00000000-0005-0000-0000-000038070000}"/>
    <cellStyle name="Normal 3 43" xfId="220" xr:uid="{00000000-0005-0000-0000-000039070000}"/>
    <cellStyle name="Normal 3 43 2" xfId="570" xr:uid="{00000000-0005-0000-0000-00003A070000}"/>
    <cellStyle name="Normal 3 43 3" xfId="882" xr:uid="{00000000-0005-0000-0000-00003B070000}"/>
    <cellStyle name="Normal 3 43 4" xfId="1177" xr:uid="{00000000-0005-0000-0000-00003C070000}"/>
    <cellStyle name="Normal 3 43 5" xfId="1506" xr:uid="{00000000-0005-0000-0000-00003D070000}"/>
    <cellStyle name="Normal 3 43 6" xfId="2057" xr:uid="{00000000-0005-0000-0000-00003E070000}"/>
    <cellStyle name="Normal 3 43 7" xfId="2274" xr:uid="{00000000-0005-0000-0000-00003F070000}"/>
    <cellStyle name="Normal 3 43 8" xfId="2453" xr:uid="{00000000-0005-0000-0000-000040070000}"/>
    <cellStyle name="Normal 3 44" xfId="229" xr:uid="{00000000-0005-0000-0000-000041070000}"/>
    <cellStyle name="Normal 3 44 2" xfId="579" xr:uid="{00000000-0005-0000-0000-000042070000}"/>
    <cellStyle name="Normal 3 44 3" xfId="891" xr:uid="{00000000-0005-0000-0000-000043070000}"/>
    <cellStyle name="Normal 3 44 4" xfId="1185" xr:uid="{00000000-0005-0000-0000-000044070000}"/>
    <cellStyle name="Normal 3 44 5" xfId="1515" xr:uid="{00000000-0005-0000-0000-000045070000}"/>
    <cellStyle name="Normal 3 44 6" xfId="2042" xr:uid="{00000000-0005-0000-0000-000046070000}"/>
    <cellStyle name="Normal 3 44 7" xfId="2119" xr:uid="{00000000-0005-0000-0000-000047070000}"/>
    <cellStyle name="Normal 3 44 8" xfId="2326" xr:uid="{00000000-0005-0000-0000-000048070000}"/>
    <cellStyle name="Normal 3 45" xfId="238" xr:uid="{00000000-0005-0000-0000-000049070000}"/>
    <cellStyle name="Normal 3 45 2" xfId="588" xr:uid="{00000000-0005-0000-0000-00004A070000}"/>
    <cellStyle name="Normal 3 45 3" xfId="900" xr:uid="{00000000-0005-0000-0000-00004B070000}"/>
    <cellStyle name="Normal 3 45 4" xfId="1193" xr:uid="{00000000-0005-0000-0000-00004C070000}"/>
    <cellStyle name="Normal 3 45 5" xfId="1523" xr:uid="{00000000-0005-0000-0000-00004D070000}"/>
    <cellStyle name="Normal 3 45 6" xfId="2022" xr:uid="{00000000-0005-0000-0000-00004E070000}"/>
    <cellStyle name="Normal 3 45 7" xfId="2169" xr:uid="{00000000-0005-0000-0000-00004F070000}"/>
    <cellStyle name="Normal 3 45 8" xfId="2367" xr:uid="{00000000-0005-0000-0000-000050070000}"/>
    <cellStyle name="Normal 3 46" xfId="247" xr:uid="{00000000-0005-0000-0000-000051070000}"/>
    <cellStyle name="Normal 3 46 2" xfId="597" xr:uid="{00000000-0005-0000-0000-000052070000}"/>
    <cellStyle name="Normal 3 46 3" xfId="909" xr:uid="{00000000-0005-0000-0000-000053070000}"/>
    <cellStyle name="Normal 3 46 4" xfId="1201" xr:uid="{00000000-0005-0000-0000-000054070000}"/>
    <cellStyle name="Normal 3 46 5" xfId="1531" xr:uid="{00000000-0005-0000-0000-000055070000}"/>
    <cellStyle name="Normal 3 46 6" xfId="2009" xr:uid="{00000000-0005-0000-0000-000056070000}"/>
    <cellStyle name="Normal 3 46 7" xfId="2198" xr:uid="{00000000-0005-0000-0000-000057070000}"/>
    <cellStyle name="Normal 3 46 8" xfId="2390" xr:uid="{00000000-0005-0000-0000-000058070000}"/>
    <cellStyle name="Normal 3 47" xfId="256" xr:uid="{00000000-0005-0000-0000-000059070000}"/>
    <cellStyle name="Normal 3 47 2" xfId="606" xr:uid="{00000000-0005-0000-0000-00005A070000}"/>
    <cellStyle name="Normal 3 47 3" xfId="918" xr:uid="{00000000-0005-0000-0000-00005B070000}"/>
    <cellStyle name="Normal 3 47 4" xfId="1209" xr:uid="{00000000-0005-0000-0000-00005C070000}"/>
    <cellStyle name="Normal 3 47 5" xfId="1539" xr:uid="{00000000-0005-0000-0000-00005D070000}"/>
    <cellStyle name="Normal 3 47 6" xfId="1989" xr:uid="{00000000-0005-0000-0000-00005E070000}"/>
    <cellStyle name="Normal 3 47 7" xfId="2246" xr:uid="{00000000-0005-0000-0000-00005F070000}"/>
    <cellStyle name="Normal 3 47 8" xfId="2430" xr:uid="{00000000-0005-0000-0000-000060070000}"/>
    <cellStyle name="Normal 3 48" xfId="265" xr:uid="{00000000-0005-0000-0000-000061070000}"/>
    <cellStyle name="Normal 3 48 2" xfId="615" xr:uid="{00000000-0005-0000-0000-000062070000}"/>
    <cellStyle name="Normal 3 48 3" xfId="927" xr:uid="{00000000-0005-0000-0000-000063070000}"/>
    <cellStyle name="Normal 3 48 4" xfId="1217" xr:uid="{00000000-0005-0000-0000-000064070000}"/>
    <cellStyle name="Normal 3 48 5" xfId="1547" xr:uid="{00000000-0005-0000-0000-000065070000}"/>
    <cellStyle name="Normal 3 48 6" xfId="1973" xr:uid="{00000000-0005-0000-0000-000066070000}"/>
    <cellStyle name="Normal 3 48 7" xfId="1915" xr:uid="{00000000-0005-0000-0000-000067070000}"/>
    <cellStyle name="Normal 3 48 8" xfId="1897" xr:uid="{00000000-0005-0000-0000-000068070000}"/>
    <cellStyle name="Normal 3 49" xfId="274" xr:uid="{00000000-0005-0000-0000-000069070000}"/>
    <cellStyle name="Normal 3 49 2" xfId="624" xr:uid="{00000000-0005-0000-0000-00006A070000}"/>
    <cellStyle name="Normal 3 49 3" xfId="936" xr:uid="{00000000-0005-0000-0000-00006B070000}"/>
    <cellStyle name="Normal 3 49 4" xfId="1225" xr:uid="{00000000-0005-0000-0000-00006C070000}"/>
    <cellStyle name="Normal 3 49 5" xfId="1556" xr:uid="{00000000-0005-0000-0000-00006D070000}"/>
    <cellStyle name="Normal 3 49 6" xfId="1961" xr:uid="{00000000-0005-0000-0000-00006E070000}"/>
    <cellStyle name="Normal 3 49 7" xfId="1969" xr:uid="{00000000-0005-0000-0000-00006F070000}"/>
    <cellStyle name="Normal 3 49 8" xfId="1932" xr:uid="{00000000-0005-0000-0000-000070070000}"/>
    <cellStyle name="Normal 3 5" xfId="12" xr:uid="{00000000-0005-0000-0000-000071070000}"/>
    <cellStyle name="Normal 3 5 2" xfId="366" xr:uid="{00000000-0005-0000-0000-000072070000}"/>
    <cellStyle name="Normal 3 5 3" xfId="630" xr:uid="{00000000-0005-0000-0000-000073070000}"/>
    <cellStyle name="Normal 3 5 4" xfId="987" xr:uid="{00000000-0005-0000-0000-000074070000}"/>
    <cellStyle name="Normal 3 5 5" xfId="1304" xr:uid="{00000000-0005-0000-0000-000075070000}"/>
    <cellStyle name="Normal 3 5 6" xfId="1700" xr:uid="{00000000-0005-0000-0000-000076070000}"/>
    <cellStyle name="Normal 3 5 7" xfId="2016" xr:uid="{00000000-0005-0000-0000-000077070000}"/>
    <cellStyle name="Normal 3 5 8" xfId="1977" xr:uid="{00000000-0005-0000-0000-000078070000}"/>
    <cellStyle name="Normal 3 50" xfId="283" xr:uid="{00000000-0005-0000-0000-000079070000}"/>
    <cellStyle name="Normal 3 50 2" xfId="633" xr:uid="{00000000-0005-0000-0000-00007A070000}"/>
    <cellStyle name="Normal 3 50 3" xfId="945" xr:uid="{00000000-0005-0000-0000-00007B070000}"/>
    <cellStyle name="Normal 3 50 4" xfId="1233" xr:uid="{00000000-0005-0000-0000-00007C070000}"/>
    <cellStyle name="Normal 3 50 5" xfId="1565" xr:uid="{00000000-0005-0000-0000-00007D070000}"/>
    <cellStyle name="Normal 3 50 6" xfId="1949" xr:uid="{00000000-0005-0000-0000-00007E070000}"/>
    <cellStyle name="Normal 3 50 7" xfId="1996" xr:uid="{00000000-0005-0000-0000-00007F070000}"/>
    <cellStyle name="Normal 3 50 8" xfId="2231" xr:uid="{00000000-0005-0000-0000-000080070000}"/>
    <cellStyle name="Normal 3 51" xfId="292" xr:uid="{00000000-0005-0000-0000-000081070000}"/>
    <cellStyle name="Normal 3 51 2" xfId="642" xr:uid="{00000000-0005-0000-0000-000082070000}"/>
    <cellStyle name="Normal 3 51 3" xfId="954" xr:uid="{00000000-0005-0000-0000-000083070000}"/>
    <cellStyle name="Normal 3 51 4" xfId="1241" xr:uid="{00000000-0005-0000-0000-000084070000}"/>
    <cellStyle name="Normal 3 51 5" xfId="1574" xr:uid="{00000000-0005-0000-0000-000085070000}"/>
    <cellStyle name="Normal 3 51 6" xfId="1929" xr:uid="{00000000-0005-0000-0000-000086070000}"/>
    <cellStyle name="Normal 3 51 7" xfId="2048" xr:uid="{00000000-0005-0000-0000-000087070000}"/>
    <cellStyle name="Normal 3 51 8" xfId="2266" xr:uid="{00000000-0005-0000-0000-000088070000}"/>
    <cellStyle name="Normal 3 52" xfId="301" xr:uid="{00000000-0005-0000-0000-000089070000}"/>
    <cellStyle name="Normal 3 52 2" xfId="651" xr:uid="{00000000-0005-0000-0000-00008A070000}"/>
    <cellStyle name="Normal 3 52 3" xfId="963" xr:uid="{00000000-0005-0000-0000-00008B070000}"/>
    <cellStyle name="Normal 3 52 4" xfId="1249" xr:uid="{00000000-0005-0000-0000-00008C070000}"/>
    <cellStyle name="Normal 3 52 5" xfId="1583" xr:uid="{00000000-0005-0000-0000-00008D070000}"/>
    <cellStyle name="Normal 3 52 6" xfId="1909" xr:uid="{00000000-0005-0000-0000-00008E070000}"/>
    <cellStyle name="Normal 3 52 7" xfId="1299" xr:uid="{00000000-0005-0000-0000-00008F070000}"/>
    <cellStyle name="Normal 3 52 8" xfId="2114" xr:uid="{00000000-0005-0000-0000-000090070000}"/>
    <cellStyle name="Normal 3 53" xfId="310" xr:uid="{00000000-0005-0000-0000-000091070000}"/>
    <cellStyle name="Normal 3 53 2" xfId="659" xr:uid="{00000000-0005-0000-0000-000092070000}"/>
    <cellStyle name="Normal 3 53 3" xfId="972" xr:uid="{00000000-0005-0000-0000-000093070000}"/>
    <cellStyle name="Normal 3 53 4" xfId="1257" xr:uid="{00000000-0005-0000-0000-000094070000}"/>
    <cellStyle name="Normal 3 53 5" xfId="1591" xr:uid="{00000000-0005-0000-0000-000095070000}"/>
    <cellStyle name="Normal 3 53 6" xfId="1795" xr:uid="{00000000-0005-0000-0000-000096070000}"/>
    <cellStyle name="Normal 3 53 7" xfId="2172" xr:uid="{00000000-0005-0000-0000-000097070000}"/>
    <cellStyle name="Normal 3 53 8" xfId="2369" xr:uid="{00000000-0005-0000-0000-000098070000}"/>
    <cellStyle name="Normal 3 54" xfId="319" xr:uid="{00000000-0005-0000-0000-000099070000}"/>
    <cellStyle name="Normal 3 54 2" xfId="667" xr:uid="{00000000-0005-0000-0000-00009A070000}"/>
    <cellStyle name="Normal 3 54 3" xfId="981" xr:uid="{00000000-0005-0000-0000-00009B070000}"/>
    <cellStyle name="Normal 3 54 4" xfId="1265" xr:uid="{00000000-0005-0000-0000-00009C070000}"/>
    <cellStyle name="Normal 3 54 5" xfId="1599" xr:uid="{00000000-0005-0000-0000-00009D070000}"/>
    <cellStyle name="Normal 3 54 6" xfId="1886" xr:uid="{00000000-0005-0000-0000-00009E070000}"/>
    <cellStyle name="Normal 3 54 7" xfId="1784" xr:uid="{00000000-0005-0000-0000-00009F070000}"/>
    <cellStyle name="Normal 3 54 8" xfId="2011" xr:uid="{00000000-0005-0000-0000-0000A0070000}"/>
    <cellStyle name="Normal 3 55" xfId="328" xr:uid="{00000000-0005-0000-0000-0000A1070000}"/>
    <cellStyle name="Normal 3 55 2" xfId="676" xr:uid="{00000000-0005-0000-0000-0000A2070000}"/>
    <cellStyle name="Normal 3 55 3" xfId="990" xr:uid="{00000000-0005-0000-0000-0000A3070000}"/>
    <cellStyle name="Normal 3 55 4" xfId="1273" xr:uid="{00000000-0005-0000-0000-0000A4070000}"/>
    <cellStyle name="Normal 3 55 5" xfId="1607" xr:uid="{00000000-0005-0000-0000-0000A5070000}"/>
    <cellStyle name="Normal 3 55 6" xfId="1868" xr:uid="{00000000-0005-0000-0000-0000A6070000}"/>
    <cellStyle name="Normal 3 55 7" xfId="2037" xr:uid="{00000000-0005-0000-0000-0000A7070000}"/>
    <cellStyle name="Normal 3 55 8" xfId="1931" xr:uid="{00000000-0005-0000-0000-0000A8070000}"/>
    <cellStyle name="Normal 3 56" xfId="337" xr:uid="{00000000-0005-0000-0000-0000A9070000}"/>
    <cellStyle name="Normal 3 56 2" xfId="685" xr:uid="{00000000-0005-0000-0000-0000AA070000}"/>
    <cellStyle name="Normal 3 56 3" xfId="998" xr:uid="{00000000-0005-0000-0000-0000AB070000}"/>
    <cellStyle name="Normal 3 56 4" xfId="1281" xr:uid="{00000000-0005-0000-0000-0000AC070000}"/>
    <cellStyle name="Normal 3 56 5" xfId="1615" xr:uid="{00000000-0005-0000-0000-0000AD070000}"/>
    <cellStyle name="Normal 3 56 6" xfId="1864" xr:uid="{00000000-0005-0000-0000-0000AE070000}"/>
    <cellStyle name="Normal 3 56 7" xfId="1850" xr:uid="{00000000-0005-0000-0000-0000AF070000}"/>
    <cellStyle name="Normal 3 56 8" xfId="1708" xr:uid="{00000000-0005-0000-0000-0000B0070000}"/>
    <cellStyle name="Normal 3 57" xfId="346" xr:uid="{00000000-0005-0000-0000-0000B1070000}"/>
    <cellStyle name="Normal 3 57 2" xfId="694" xr:uid="{00000000-0005-0000-0000-0000B2070000}"/>
    <cellStyle name="Normal 3 57 3" xfId="1007" xr:uid="{00000000-0005-0000-0000-0000B3070000}"/>
    <cellStyle name="Normal 3 57 4" xfId="1289" xr:uid="{00000000-0005-0000-0000-0000B4070000}"/>
    <cellStyle name="Normal 3 57 5" xfId="1623" xr:uid="{00000000-0005-0000-0000-0000B5070000}"/>
    <cellStyle name="Normal 3 57 6" xfId="1779" xr:uid="{00000000-0005-0000-0000-0000B6070000}"/>
    <cellStyle name="Normal 3 57 7" xfId="1837" xr:uid="{00000000-0005-0000-0000-0000B7070000}"/>
    <cellStyle name="Normal 3 57 8" xfId="1725" xr:uid="{00000000-0005-0000-0000-0000B8070000}"/>
    <cellStyle name="Normal 3 58" xfId="355" xr:uid="{00000000-0005-0000-0000-0000B9070000}"/>
    <cellStyle name="Normal 3 58 2" xfId="703" xr:uid="{00000000-0005-0000-0000-0000BA070000}"/>
    <cellStyle name="Normal 3 58 3" xfId="1016" xr:uid="{00000000-0005-0000-0000-0000BB070000}"/>
    <cellStyle name="Normal 3 58 4" xfId="1297" xr:uid="{00000000-0005-0000-0000-0000BC070000}"/>
    <cellStyle name="Normal 3 58 5" xfId="1632" xr:uid="{00000000-0005-0000-0000-0000BD070000}"/>
    <cellStyle name="Normal 3 58 6" xfId="1635" xr:uid="{00000000-0005-0000-0000-0000BE070000}"/>
    <cellStyle name="Normal 3 58 7" xfId="1774" xr:uid="{00000000-0005-0000-0000-0000BF070000}"/>
    <cellStyle name="Normal 3 58 8" xfId="1859" xr:uid="{00000000-0005-0000-0000-0000C0070000}"/>
    <cellStyle name="Normal 3 59" xfId="363" xr:uid="{00000000-0005-0000-0000-0000C1070000}"/>
    <cellStyle name="Normal 3 6" xfId="13" xr:uid="{00000000-0005-0000-0000-0000C2070000}"/>
    <cellStyle name="Normal 3 6 2" xfId="367" xr:uid="{00000000-0005-0000-0000-0000C3070000}"/>
    <cellStyle name="Normal 3 6 3" xfId="621" xr:uid="{00000000-0005-0000-0000-0000C4070000}"/>
    <cellStyle name="Normal 3 6 4" xfId="978" xr:uid="{00000000-0005-0000-0000-0000C5070000}"/>
    <cellStyle name="Normal 3 6 5" xfId="1305" xr:uid="{00000000-0005-0000-0000-0000C6070000}"/>
    <cellStyle name="Normal 3 6 6" xfId="2098" xr:uid="{00000000-0005-0000-0000-0000C7070000}"/>
    <cellStyle name="Normal 3 6 7" xfId="2309" xr:uid="{00000000-0005-0000-0000-0000C8070000}"/>
    <cellStyle name="Normal 3 6 8" xfId="2473" xr:uid="{00000000-0005-0000-0000-0000C9070000}"/>
    <cellStyle name="Normal 3 60" xfId="418" xr:uid="{00000000-0005-0000-0000-0000CA070000}"/>
    <cellStyle name="Normal 3 61" xfId="1013" xr:uid="{00000000-0005-0000-0000-0000CB070000}"/>
    <cellStyle name="Normal 3 62" xfId="1301" xr:uid="{00000000-0005-0000-0000-0000CC070000}"/>
    <cellStyle name="Normal 3 63" xfId="1703" xr:uid="{00000000-0005-0000-0000-0000CD070000}"/>
    <cellStyle name="Normal 3 64" xfId="2205" xr:uid="{00000000-0005-0000-0000-0000CE070000}"/>
    <cellStyle name="Normal 3 64 2" xfId="2574" xr:uid="{ABC40903-BF44-453C-B5AF-48D5759FDA41}"/>
    <cellStyle name="Normal 3 65" xfId="2397" xr:uid="{00000000-0005-0000-0000-0000CF070000}"/>
    <cellStyle name="Normal 3 65 2" xfId="2575" xr:uid="{05EE789D-A397-4223-AC3F-DB755984C675}"/>
    <cellStyle name="Normal 3 66" xfId="2555" xr:uid="{6B5D2956-03F5-4FDE-B2B1-E57002B68913}"/>
    <cellStyle name="Normal 3 7" xfId="20" xr:uid="{00000000-0005-0000-0000-0000D0070000}"/>
    <cellStyle name="Normal 3 7 2" xfId="374" xr:uid="{00000000-0005-0000-0000-0000D1070000}"/>
    <cellStyle name="Normal 3 7 3" xfId="365" xr:uid="{00000000-0005-0000-0000-0000D2070000}"/>
    <cellStyle name="Normal 3 7 4" xfId="924" xr:uid="{00000000-0005-0000-0000-0000D3070000}"/>
    <cellStyle name="Normal 3 7 5" xfId="1312" xr:uid="{00000000-0005-0000-0000-0000D4070000}"/>
    <cellStyle name="Normal 3 7 6" xfId="2062" xr:uid="{00000000-0005-0000-0000-0000D5070000}"/>
    <cellStyle name="Normal 3 7 7" xfId="2278" xr:uid="{00000000-0005-0000-0000-0000D6070000}"/>
    <cellStyle name="Normal 3 7 8" xfId="2456" xr:uid="{00000000-0005-0000-0000-0000D7070000}"/>
    <cellStyle name="Normal 3 8" xfId="15" xr:uid="{00000000-0005-0000-0000-0000D8070000}"/>
    <cellStyle name="Normal 3 8 2" xfId="369" xr:uid="{00000000-0005-0000-0000-0000D9070000}"/>
    <cellStyle name="Normal 3 8 3" xfId="603" xr:uid="{00000000-0005-0000-0000-0000DA070000}"/>
    <cellStyle name="Normal 3 8 4" xfId="732" xr:uid="{00000000-0005-0000-0000-0000DB070000}"/>
    <cellStyle name="Normal 3 8 5" xfId="1307" xr:uid="{00000000-0005-0000-0000-0000DC070000}"/>
    <cellStyle name="Normal 3 8 6" xfId="1696" xr:uid="{00000000-0005-0000-0000-0000DD070000}"/>
    <cellStyle name="Normal 3 8 7" xfId="1827" xr:uid="{00000000-0005-0000-0000-0000DE070000}"/>
    <cellStyle name="Normal 3 8 8" xfId="1951" xr:uid="{00000000-0005-0000-0000-0000DF070000}"/>
    <cellStyle name="Normal 3 9" xfId="34" xr:uid="{00000000-0005-0000-0000-0000E0070000}"/>
    <cellStyle name="Normal 3 9 2" xfId="388" xr:uid="{00000000-0005-0000-0000-0000E1070000}"/>
    <cellStyle name="Normal 3 9 3" xfId="357" xr:uid="{00000000-0005-0000-0000-0000E2070000}"/>
    <cellStyle name="Normal 3 9 4" xfId="807" xr:uid="{00000000-0005-0000-0000-0000E3070000}"/>
    <cellStyle name="Normal 3 9 5" xfId="1326" xr:uid="{00000000-0005-0000-0000-0000E4070000}"/>
    <cellStyle name="Normal 3 9 6" xfId="2088" xr:uid="{00000000-0005-0000-0000-0000E5070000}"/>
    <cellStyle name="Normal 3 9 7" xfId="2301" xr:uid="{00000000-0005-0000-0000-0000E6070000}"/>
    <cellStyle name="Normal 3 9 8" xfId="2467" xr:uid="{00000000-0005-0000-0000-0000E7070000}"/>
    <cellStyle name="Normal 6" xfId="7" xr:uid="{00000000-0005-0000-0000-0000E8070000}"/>
    <cellStyle name="Normal 6 10" xfId="137" xr:uid="{00000000-0005-0000-0000-0000E9070000}"/>
    <cellStyle name="Normal 6 10 2" xfId="487" xr:uid="{00000000-0005-0000-0000-0000EA070000}"/>
    <cellStyle name="Normal 6 10 3" xfId="799" xr:uid="{00000000-0005-0000-0000-0000EB070000}"/>
    <cellStyle name="Normal 6 10 4" xfId="1103" xr:uid="{00000000-0005-0000-0000-0000EC070000}"/>
    <cellStyle name="Normal 6 10 5" xfId="1428" xr:uid="{00000000-0005-0000-0000-0000ED070000}"/>
    <cellStyle name="Normal 6 10 6" xfId="2232" xr:uid="{00000000-0005-0000-0000-0000EE070000}"/>
    <cellStyle name="Normal 6 10 7" xfId="2418" xr:uid="{00000000-0005-0000-0000-0000EF070000}"/>
    <cellStyle name="Normal 6 10 8" xfId="2537" xr:uid="{00000000-0005-0000-0000-0000F0070000}"/>
    <cellStyle name="Normal 6 11" xfId="146" xr:uid="{00000000-0005-0000-0000-0000F1070000}"/>
    <cellStyle name="Normal 6 11 2" xfId="496" xr:uid="{00000000-0005-0000-0000-0000F2070000}"/>
    <cellStyle name="Normal 6 11 3" xfId="808" xr:uid="{00000000-0005-0000-0000-0000F3070000}"/>
    <cellStyle name="Normal 6 11 4" xfId="1111" xr:uid="{00000000-0005-0000-0000-0000F4070000}"/>
    <cellStyle name="Normal 6 11 5" xfId="1437" xr:uid="{00000000-0005-0000-0000-0000F5070000}"/>
    <cellStyle name="Normal 6 11 6" xfId="2214" xr:uid="{00000000-0005-0000-0000-0000F6070000}"/>
    <cellStyle name="Normal 6 11 7" xfId="2403" xr:uid="{00000000-0005-0000-0000-0000F7070000}"/>
    <cellStyle name="Normal 6 11 8" xfId="2528" xr:uid="{00000000-0005-0000-0000-0000F8070000}"/>
    <cellStyle name="Normal 6 12" xfId="155" xr:uid="{00000000-0005-0000-0000-0000F9070000}"/>
    <cellStyle name="Normal 6 12 2" xfId="505" xr:uid="{00000000-0005-0000-0000-0000FA070000}"/>
    <cellStyle name="Normal 6 12 3" xfId="817" xr:uid="{00000000-0005-0000-0000-0000FB070000}"/>
    <cellStyle name="Normal 6 12 4" xfId="1119" xr:uid="{00000000-0005-0000-0000-0000FC070000}"/>
    <cellStyle name="Normal 6 12 5" xfId="1445" xr:uid="{00000000-0005-0000-0000-0000FD070000}"/>
    <cellStyle name="Normal 6 12 6" xfId="2194" xr:uid="{00000000-0005-0000-0000-0000FE070000}"/>
    <cellStyle name="Normal 6 12 7" xfId="2387" xr:uid="{00000000-0005-0000-0000-0000FF070000}"/>
    <cellStyle name="Normal 6 12 8" xfId="2519" xr:uid="{00000000-0005-0000-0000-000000080000}"/>
    <cellStyle name="Normal 6 13" xfId="164" xr:uid="{00000000-0005-0000-0000-000001080000}"/>
    <cellStyle name="Normal 6 13 2" xfId="514" xr:uid="{00000000-0005-0000-0000-000002080000}"/>
    <cellStyle name="Normal 6 13 3" xfId="826" xr:uid="{00000000-0005-0000-0000-000003080000}"/>
    <cellStyle name="Normal 6 13 4" xfId="1127" xr:uid="{00000000-0005-0000-0000-000004080000}"/>
    <cellStyle name="Normal 6 13 5" xfId="1453" xr:uid="{00000000-0005-0000-0000-000005080000}"/>
    <cellStyle name="Normal 6 13 6" xfId="2178" xr:uid="{00000000-0005-0000-0000-000006080000}"/>
    <cellStyle name="Normal 6 13 7" xfId="2373" xr:uid="{00000000-0005-0000-0000-000007080000}"/>
    <cellStyle name="Normal 6 13 8" xfId="2511" xr:uid="{00000000-0005-0000-0000-000008080000}"/>
    <cellStyle name="Normal 6 14" xfId="173" xr:uid="{00000000-0005-0000-0000-000009080000}"/>
    <cellStyle name="Normal 6 14 2" xfId="523" xr:uid="{00000000-0005-0000-0000-00000A080000}"/>
    <cellStyle name="Normal 6 14 3" xfId="835" xr:uid="{00000000-0005-0000-0000-00000B080000}"/>
    <cellStyle name="Normal 6 14 4" xfId="1135" xr:uid="{00000000-0005-0000-0000-00000C080000}"/>
    <cellStyle name="Normal 6 14 5" xfId="1461" xr:uid="{00000000-0005-0000-0000-00000D080000}"/>
    <cellStyle name="Normal 6 14 6" xfId="2165" xr:uid="{00000000-0005-0000-0000-00000E080000}"/>
    <cellStyle name="Normal 6 14 7" xfId="2364" xr:uid="{00000000-0005-0000-0000-00000F080000}"/>
    <cellStyle name="Normal 6 14 8" xfId="2506" xr:uid="{00000000-0005-0000-0000-000010080000}"/>
    <cellStyle name="Normal 6 15" xfId="182" xr:uid="{00000000-0005-0000-0000-000011080000}"/>
    <cellStyle name="Normal 6 15 2" xfId="532" xr:uid="{00000000-0005-0000-0000-000012080000}"/>
    <cellStyle name="Normal 6 15 3" xfId="844" xr:uid="{00000000-0005-0000-0000-000013080000}"/>
    <cellStyle name="Normal 6 15 4" xfId="1143" xr:uid="{00000000-0005-0000-0000-000014080000}"/>
    <cellStyle name="Normal 6 15 5" xfId="1470" xr:uid="{00000000-0005-0000-0000-000015080000}"/>
    <cellStyle name="Normal 6 15 6" xfId="2149" xr:uid="{00000000-0005-0000-0000-000016080000}"/>
    <cellStyle name="Normal 6 15 7" xfId="2352" xr:uid="{00000000-0005-0000-0000-000017080000}"/>
    <cellStyle name="Normal 6 15 8" xfId="2498" xr:uid="{00000000-0005-0000-0000-000018080000}"/>
    <cellStyle name="Normal 6 16" xfId="191" xr:uid="{00000000-0005-0000-0000-000019080000}"/>
    <cellStyle name="Normal 6 16 2" xfId="541" xr:uid="{00000000-0005-0000-0000-00001A080000}"/>
    <cellStyle name="Normal 6 16 3" xfId="853" xr:uid="{00000000-0005-0000-0000-00001B080000}"/>
    <cellStyle name="Normal 6 16 4" xfId="1151" xr:uid="{00000000-0005-0000-0000-00001C080000}"/>
    <cellStyle name="Normal 6 16 5" xfId="1479" xr:uid="{00000000-0005-0000-0000-00001D080000}"/>
    <cellStyle name="Normal 6 16 6" xfId="2131" xr:uid="{00000000-0005-0000-0000-00001E080000}"/>
    <cellStyle name="Normal 6 16 7" xfId="2337" xr:uid="{00000000-0005-0000-0000-00001F080000}"/>
    <cellStyle name="Normal 6 16 8" xfId="2490" xr:uid="{00000000-0005-0000-0000-000020080000}"/>
    <cellStyle name="Normal 6 17" xfId="200" xr:uid="{00000000-0005-0000-0000-000021080000}"/>
    <cellStyle name="Normal 6 17 2" xfId="550" xr:uid="{00000000-0005-0000-0000-000022080000}"/>
    <cellStyle name="Normal 6 17 3" xfId="862" xr:uid="{00000000-0005-0000-0000-000023080000}"/>
    <cellStyle name="Normal 6 17 4" xfId="1159" xr:uid="{00000000-0005-0000-0000-000024080000}"/>
    <cellStyle name="Normal 6 17 5" xfId="1487" xr:uid="{00000000-0005-0000-0000-000025080000}"/>
    <cellStyle name="Normal 6 17 6" xfId="1300" xr:uid="{00000000-0005-0000-0000-000026080000}"/>
    <cellStyle name="Normal 6 17 7" xfId="2109" xr:uid="{00000000-0005-0000-0000-000027080000}"/>
    <cellStyle name="Normal 6 17 8" xfId="2318" xr:uid="{00000000-0005-0000-0000-000028080000}"/>
    <cellStyle name="Normal 6 18" xfId="209" xr:uid="{00000000-0005-0000-0000-000029080000}"/>
    <cellStyle name="Normal 6 18 2" xfId="559" xr:uid="{00000000-0005-0000-0000-00002A080000}"/>
    <cellStyle name="Normal 6 18 3" xfId="871" xr:uid="{00000000-0005-0000-0000-00002B080000}"/>
    <cellStyle name="Normal 6 18 4" xfId="1167" xr:uid="{00000000-0005-0000-0000-00002C080000}"/>
    <cellStyle name="Normal 6 18 5" xfId="1496" xr:uid="{00000000-0005-0000-0000-00002D080000}"/>
    <cellStyle name="Normal 6 18 6" xfId="1649" xr:uid="{00000000-0005-0000-0000-00002E080000}"/>
    <cellStyle name="Normal 6 18 7" xfId="1657" xr:uid="{00000000-0005-0000-0000-00002F080000}"/>
    <cellStyle name="Normal 6 18 8" xfId="2086" xr:uid="{00000000-0005-0000-0000-000030080000}"/>
    <cellStyle name="Normal 6 19" xfId="218" xr:uid="{00000000-0005-0000-0000-000031080000}"/>
    <cellStyle name="Normal 6 19 2" xfId="568" xr:uid="{00000000-0005-0000-0000-000032080000}"/>
    <cellStyle name="Normal 6 19 3" xfId="880" xr:uid="{00000000-0005-0000-0000-000033080000}"/>
    <cellStyle name="Normal 6 19 4" xfId="1175" xr:uid="{00000000-0005-0000-0000-000034080000}"/>
    <cellStyle name="Normal 6 19 5" xfId="1504" xr:uid="{00000000-0005-0000-0000-000035080000}"/>
    <cellStyle name="Normal 6 19 6" xfId="1862" xr:uid="{00000000-0005-0000-0000-000036080000}"/>
    <cellStyle name="Normal 6 19 7" xfId="2059" xr:uid="{00000000-0005-0000-0000-000037080000}"/>
    <cellStyle name="Normal 6 19 8" xfId="2275" xr:uid="{00000000-0005-0000-0000-000038080000}"/>
    <cellStyle name="Normal 6 2" xfId="65" xr:uid="{00000000-0005-0000-0000-000039080000}"/>
    <cellStyle name="Normal 6 2 2" xfId="419" xr:uid="{00000000-0005-0000-0000-00003A080000}"/>
    <cellStyle name="Normal 6 2 3" xfId="733" xr:uid="{00000000-0005-0000-0000-00003B080000}"/>
    <cellStyle name="Normal 6 2 4" xfId="1039" xr:uid="{00000000-0005-0000-0000-00003C080000}"/>
    <cellStyle name="Normal 6 2 5" xfId="1356" xr:uid="{00000000-0005-0000-0000-00003D080000}"/>
    <cellStyle name="Normal 6 2 6" xfId="1976" xr:uid="{00000000-0005-0000-0000-00003E080000}"/>
    <cellStyle name="Normal 6 2 7" xfId="1706" xr:uid="{00000000-0005-0000-0000-00003F080000}"/>
    <cellStyle name="Normal 6 2 8" xfId="2197" xr:uid="{00000000-0005-0000-0000-000040080000}"/>
    <cellStyle name="Normal 6 20" xfId="227" xr:uid="{00000000-0005-0000-0000-000041080000}"/>
    <cellStyle name="Normal 6 20 2" xfId="577" xr:uid="{00000000-0005-0000-0000-000042080000}"/>
    <cellStyle name="Normal 6 20 3" xfId="889" xr:uid="{00000000-0005-0000-0000-000043080000}"/>
    <cellStyle name="Normal 6 20 4" xfId="1183" xr:uid="{00000000-0005-0000-0000-000044080000}"/>
    <cellStyle name="Normal 6 20 5" xfId="1513" xr:uid="{00000000-0005-0000-0000-000045080000}"/>
    <cellStyle name="Normal 6 20 6" xfId="1840" xr:uid="{00000000-0005-0000-0000-000046080000}"/>
    <cellStyle name="Normal 6 20 7" xfId="1719" xr:uid="{00000000-0005-0000-0000-000047080000}"/>
    <cellStyle name="Normal 6 20 8" xfId="1762" xr:uid="{00000000-0005-0000-0000-000048080000}"/>
    <cellStyle name="Normal 6 21" xfId="236" xr:uid="{00000000-0005-0000-0000-000049080000}"/>
    <cellStyle name="Normal 6 21 2" xfId="586" xr:uid="{00000000-0005-0000-0000-00004A080000}"/>
    <cellStyle name="Normal 6 21 3" xfId="898" xr:uid="{00000000-0005-0000-0000-00004B080000}"/>
    <cellStyle name="Normal 6 21 4" xfId="1191" xr:uid="{00000000-0005-0000-0000-00004C080000}"/>
    <cellStyle name="Normal 6 21 5" xfId="1521" xr:uid="{00000000-0005-0000-0000-00004D080000}"/>
    <cellStyle name="Normal 6 21 6" xfId="1823" xr:uid="{00000000-0005-0000-0000-00004E080000}"/>
    <cellStyle name="Normal 6 21 7" xfId="1418" xr:uid="{00000000-0005-0000-0000-00004F080000}"/>
    <cellStyle name="Normal 6 21 8" xfId="1844" xr:uid="{00000000-0005-0000-0000-000050080000}"/>
    <cellStyle name="Normal 6 22" xfId="245" xr:uid="{00000000-0005-0000-0000-000051080000}"/>
    <cellStyle name="Normal 6 22 2" xfId="595" xr:uid="{00000000-0005-0000-0000-000052080000}"/>
    <cellStyle name="Normal 6 22 3" xfId="907" xr:uid="{00000000-0005-0000-0000-000053080000}"/>
    <cellStyle name="Normal 6 22 4" xfId="1199" xr:uid="{00000000-0005-0000-0000-000054080000}"/>
    <cellStyle name="Normal 6 22 5" xfId="1529" xr:uid="{00000000-0005-0000-0000-000055080000}"/>
    <cellStyle name="Normal 6 22 6" xfId="1642" xr:uid="{00000000-0005-0000-0000-000056080000}"/>
    <cellStyle name="Normal 6 22 7" xfId="1958" xr:uid="{00000000-0005-0000-0000-000057080000}"/>
    <cellStyle name="Normal 6 22 8" xfId="1876" xr:uid="{00000000-0005-0000-0000-000058080000}"/>
    <cellStyle name="Normal 6 23" xfId="254" xr:uid="{00000000-0005-0000-0000-000059080000}"/>
    <cellStyle name="Normal 6 23 2" xfId="604" xr:uid="{00000000-0005-0000-0000-00005A080000}"/>
    <cellStyle name="Normal 6 23 3" xfId="916" xr:uid="{00000000-0005-0000-0000-00005B080000}"/>
    <cellStyle name="Normal 6 23 4" xfId="1207" xr:uid="{00000000-0005-0000-0000-00005C080000}"/>
    <cellStyle name="Normal 6 23 5" xfId="1537" xr:uid="{00000000-0005-0000-0000-00005D080000}"/>
    <cellStyle name="Normal 6 23 6" xfId="1793" xr:uid="{00000000-0005-0000-0000-00005E080000}"/>
    <cellStyle name="Normal 6 23 7" xfId="2183" xr:uid="{00000000-0005-0000-0000-00005F080000}"/>
    <cellStyle name="Normal 6 23 8" xfId="2377" xr:uid="{00000000-0005-0000-0000-000060080000}"/>
    <cellStyle name="Normal 6 24" xfId="263" xr:uid="{00000000-0005-0000-0000-000061080000}"/>
    <cellStyle name="Normal 6 24 2" xfId="613" xr:uid="{00000000-0005-0000-0000-000062080000}"/>
    <cellStyle name="Normal 6 24 3" xfId="925" xr:uid="{00000000-0005-0000-0000-000063080000}"/>
    <cellStyle name="Normal 6 24 4" xfId="1215" xr:uid="{00000000-0005-0000-0000-000064080000}"/>
    <cellStyle name="Normal 6 24 5" xfId="1545" xr:uid="{00000000-0005-0000-0000-000065080000}"/>
    <cellStyle name="Normal 6 24 6" xfId="1777" xr:uid="{00000000-0005-0000-0000-000066080000}"/>
    <cellStyle name="Normal 6 24 7" xfId="1694" xr:uid="{00000000-0005-0000-0000-000067080000}"/>
    <cellStyle name="Normal 6 24 8" xfId="2235" xr:uid="{00000000-0005-0000-0000-000068080000}"/>
    <cellStyle name="Normal 6 25" xfId="272" xr:uid="{00000000-0005-0000-0000-000069080000}"/>
    <cellStyle name="Normal 6 25 2" xfId="622" xr:uid="{00000000-0005-0000-0000-00006A080000}"/>
    <cellStyle name="Normal 6 25 3" xfId="934" xr:uid="{00000000-0005-0000-0000-00006B080000}"/>
    <cellStyle name="Normal 6 25 4" xfId="1223" xr:uid="{00000000-0005-0000-0000-00006C080000}"/>
    <cellStyle name="Normal 6 25 5" xfId="1554" xr:uid="{00000000-0005-0000-0000-00006D080000}"/>
    <cellStyle name="Normal 6 25 6" xfId="1761" xr:uid="{00000000-0005-0000-0000-00006E080000}"/>
    <cellStyle name="Normal 6 25 7" xfId="2073" xr:uid="{00000000-0005-0000-0000-00006F080000}"/>
    <cellStyle name="Normal 6 25 8" xfId="2289" xr:uid="{00000000-0005-0000-0000-000070080000}"/>
    <cellStyle name="Normal 6 26" xfId="281" xr:uid="{00000000-0005-0000-0000-000071080000}"/>
    <cellStyle name="Normal 6 26 2" xfId="631" xr:uid="{00000000-0005-0000-0000-000072080000}"/>
    <cellStyle name="Normal 6 26 3" xfId="943" xr:uid="{00000000-0005-0000-0000-000073080000}"/>
    <cellStyle name="Normal 6 26 4" xfId="1231" xr:uid="{00000000-0005-0000-0000-000074080000}"/>
    <cellStyle name="Normal 6 26 5" xfId="1563" xr:uid="{00000000-0005-0000-0000-000075080000}"/>
    <cellStyle name="Normal 6 26 6" xfId="1750" xr:uid="{00000000-0005-0000-0000-000076080000}"/>
    <cellStyle name="Normal 6 26 7" xfId="2083" xr:uid="{00000000-0005-0000-0000-000077080000}"/>
    <cellStyle name="Normal 6 26 8" xfId="2297" xr:uid="{00000000-0005-0000-0000-000078080000}"/>
    <cellStyle name="Normal 6 27" xfId="290" xr:uid="{00000000-0005-0000-0000-000079080000}"/>
    <cellStyle name="Normal 6 27 2" xfId="640" xr:uid="{00000000-0005-0000-0000-00007A080000}"/>
    <cellStyle name="Normal 6 27 3" xfId="952" xr:uid="{00000000-0005-0000-0000-00007B080000}"/>
    <cellStyle name="Normal 6 27 4" xfId="1239" xr:uid="{00000000-0005-0000-0000-00007C080000}"/>
    <cellStyle name="Normal 6 27 5" xfId="1572" xr:uid="{00000000-0005-0000-0000-00007D080000}"/>
    <cellStyle name="Normal 6 27 6" xfId="1733" xr:uid="{00000000-0005-0000-0000-00007E080000}"/>
    <cellStyle name="Normal 6 27 7" xfId="2125" xr:uid="{00000000-0005-0000-0000-00007F080000}"/>
    <cellStyle name="Normal 6 27 8" xfId="2332" xr:uid="{00000000-0005-0000-0000-000080080000}"/>
    <cellStyle name="Normal 6 28" xfId="299" xr:uid="{00000000-0005-0000-0000-000081080000}"/>
    <cellStyle name="Normal 6 28 2" xfId="649" xr:uid="{00000000-0005-0000-0000-000082080000}"/>
    <cellStyle name="Normal 6 28 3" xfId="961" xr:uid="{00000000-0005-0000-0000-000083080000}"/>
    <cellStyle name="Normal 6 28 4" xfId="1247" xr:uid="{00000000-0005-0000-0000-000084080000}"/>
    <cellStyle name="Normal 6 28 5" xfId="1581" xr:uid="{00000000-0005-0000-0000-000085080000}"/>
    <cellStyle name="Normal 6 28 6" xfId="1716" xr:uid="{00000000-0005-0000-0000-000086080000}"/>
    <cellStyle name="Normal 6 28 7" xfId="2168" xr:uid="{00000000-0005-0000-0000-000087080000}"/>
    <cellStyle name="Normal 6 28 8" xfId="2366" xr:uid="{00000000-0005-0000-0000-000088080000}"/>
    <cellStyle name="Normal 6 29" xfId="308" xr:uid="{00000000-0005-0000-0000-000089080000}"/>
    <cellStyle name="Normal 6 29 2" xfId="657" xr:uid="{00000000-0005-0000-0000-00008A080000}"/>
    <cellStyle name="Normal 6 29 3" xfId="970" xr:uid="{00000000-0005-0000-0000-00008B080000}"/>
    <cellStyle name="Normal 6 29 4" xfId="1255" xr:uid="{00000000-0005-0000-0000-00008C080000}"/>
    <cellStyle name="Normal 6 29 5" xfId="1589" xr:uid="{00000000-0005-0000-0000-00008D080000}"/>
    <cellStyle name="Normal 6 29 6" xfId="1701" xr:uid="{00000000-0005-0000-0000-00008E080000}"/>
    <cellStyle name="Normal 6 29 7" xfId="1811" xr:uid="{00000000-0005-0000-0000-00008F080000}"/>
    <cellStyle name="Normal 6 29 8" xfId="1553" xr:uid="{00000000-0005-0000-0000-000090080000}"/>
    <cellStyle name="Normal 6 3" xfId="74" xr:uid="{00000000-0005-0000-0000-000091080000}"/>
    <cellStyle name="Normal 6 3 2" xfId="428" xr:uid="{00000000-0005-0000-0000-000092080000}"/>
    <cellStyle name="Normal 6 3 3" xfId="741" xr:uid="{00000000-0005-0000-0000-000093080000}"/>
    <cellStyle name="Normal 6 3 4" xfId="1047" xr:uid="{00000000-0005-0000-0000-000094080000}"/>
    <cellStyle name="Normal 6 3 5" xfId="1365" xr:uid="{00000000-0005-0000-0000-000095080000}"/>
    <cellStyle name="Normal 6 3 6" xfId="1967" xr:uid="{00000000-0005-0000-0000-000096080000}"/>
    <cellStyle name="Normal 6 3 7" xfId="2135" xr:uid="{00000000-0005-0000-0000-000097080000}"/>
    <cellStyle name="Normal 6 3 8" xfId="2340" xr:uid="{00000000-0005-0000-0000-000098080000}"/>
    <cellStyle name="Normal 6 30" xfId="317" xr:uid="{00000000-0005-0000-0000-000099080000}"/>
    <cellStyle name="Normal 6 30 2" xfId="665" xr:uid="{00000000-0005-0000-0000-00009A080000}"/>
    <cellStyle name="Normal 6 30 3" xfId="979" xr:uid="{00000000-0005-0000-0000-00009B080000}"/>
    <cellStyle name="Normal 6 30 4" xfId="1263" xr:uid="{00000000-0005-0000-0000-00009C080000}"/>
    <cellStyle name="Normal 6 30 5" xfId="1597" xr:uid="{00000000-0005-0000-0000-00009D080000}"/>
    <cellStyle name="Normal 6 30 6" xfId="1690" xr:uid="{00000000-0005-0000-0000-00009E080000}"/>
    <cellStyle name="Normal 6 30 7" xfId="2245" xr:uid="{00000000-0005-0000-0000-00009F080000}"/>
    <cellStyle name="Normal 6 30 8" xfId="2429" xr:uid="{00000000-0005-0000-0000-0000A0080000}"/>
    <cellStyle name="Normal 6 31" xfId="326" xr:uid="{00000000-0005-0000-0000-0000A1080000}"/>
    <cellStyle name="Normal 6 31 2" xfId="674" xr:uid="{00000000-0005-0000-0000-0000A2080000}"/>
    <cellStyle name="Normal 6 31 3" xfId="988" xr:uid="{00000000-0005-0000-0000-0000A3080000}"/>
    <cellStyle name="Normal 6 31 4" xfId="1271" xr:uid="{00000000-0005-0000-0000-0000A4080000}"/>
    <cellStyle name="Normal 6 31 5" xfId="1605" xr:uid="{00000000-0005-0000-0000-0000A5080000}"/>
    <cellStyle name="Normal 6 31 6" xfId="1670" xr:uid="{00000000-0005-0000-0000-0000A6080000}"/>
    <cellStyle name="Normal 6 31 7" xfId="2038" xr:uid="{00000000-0005-0000-0000-0000A7080000}"/>
    <cellStyle name="Normal 6 31 8" xfId="1730" xr:uid="{00000000-0005-0000-0000-0000A8080000}"/>
    <cellStyle name="Normal 6 32" xfId="335" xr:uid="{00000000-0005-0000-0000-0000A9080000}"/>
    <cellStyle name="Normal 6 32 2" xfId="683" xr:uid="{00000000-0005-0000-0000-0000AA080000}"/>
    <cellStyle name="Normal 6 32 3" xfId="996" xr:uid="{00000000-0005-0000-0000-0000AB080000}"/>
    <cellStyle name="Normal 6 32 4" xfId="1279" xr:uid="{00000000-0005-0000-0000-0000AC080000}"/>
    <cellStyle name="Normal 6 32 5" xfId="1613" xr:uid="{00000000-0005-0000-0000-0000AD080000}"/>
    <cellStyle name="Normal 6 32 6" xfId="1646" xr:uid="{00000000-0005-0000-0000-0000AE080000}"/>
    <cellStyle name="Normal 6 32 7" xfId="1639" xr:uid="{00000000-0005-0000-0000-0000AF080000}"/>
    <cellStyle name="Normal 6 32 8" xfId="1651" xr:uid="{00000000-0005-0000-0000-0000B0080000}"/>
    <cellStyle name="Normal 6 33" xfId="344" xr:uid="{00000000-0005-0000-0000-0000B1080000}"/>
    <cellStyle name="Normal 6 33 2" xfId="692" xr:uid="{00000000-0005-0000-0000-0000B2080000}"/>
    <cellStyle name="Normal 6 33 3" xfId="1005" xr:uid="{00000000-0005-0000-0000-0000B3080000}"/>
    <cellStyle name="Normal 6 33 4" xfId="1287" xr:uid="{00000000-0005-0000-0000-0000B4080000}"/>
    <cellStyle name="Normal 6 33 5" xfId="1621" xr:uid="{00000000-0005-0000-0000-0000B5080000}"/>
    <cellStyle name="Normal 6 33 6" xfId="1650" xr:uid="{00000000-0005-0000-0000-0000B6080000}"/>
    <cellStyle name="Normal 6 33 7" xfId="2107" xr:uid="{00000000-0005-0000-0000-0000B7080000}"/>
    <cellStyle name="Normal 6 33 8" xfId="2316" xr:uid="{00000000-0005-0000-0000-0000B8080000}"/>
    <cellStyle name="Normal 6 34" xfId="353" xr:uid="{00000000-0005-0000-0000-0000B9080000}"/>
    <cellStyle name="Normal 6 34 2" xfId="701" xr:uid="{00000000-0005-0000-0000-0000BA080000}"/>
    <cellStyle name="Normal 6 34 3" xfId="1014" xr:uid="{00000000-0005-0000-0000-0000BB080000}"/>
    <cellStyle name="Normal 6 34 4" xfId="1295" xr:uid="{00000000-0005-0000-0000-0000BC080000}"/>
    <cellStyle name="Normal 6 34 5" xfId="1630" xr:uid="{00000000-0005-0000-0000-0000BD080000}"/>
    <cellStyle name="Normal 6 34 6" xfId="1664" xr:uid="{00000000-0005-0000-0000-0000BE080000}"/>
    <cellStyle name="Normal 6 34 7" xfId="2248" xr:uid="{00000000-0005-0000-0000-0000BF080000}"/>
    <cellStyle name="Normal 6 34 8" xfId="2432" xr:uid="{00000000-0005-0000-0000-0000C0080000}"/>
    <cellStyle name="Normal 6 4" xfId="83" xr:uid="{00000000-0005-0000-0000-0000C1080000}"/>
    <cellStyle name="Normal 6 4 2" xfId="436" xr:uid="{00000000-0005-0000-0000-0000C2080000}"/>
    <cellStyle name="Normal 6 4 3" xfId="749" xr:uid="{00000000-0005-0000-0000-0000C3080000}"/>
    <cellStyle name="Normal 6 4 4" xfId="1055" xr:uid="{00000000-0005-0000-0000-0000C4080000}"/>
    <cellStyle name="Normal 6 4 5" xfId="1374" xr:uid="{00000000-0005-0000-0000-0000C5080000}"/>
    <cellStyle name="Normal 6 4 6" xfId="1954" xr:uid="{00000000-0005-0000-0000-0000C6080000}"/>
    <cellStyle name="Normal 6 4 7" xfId="2181" xr:uid="{00000000-0005-0000-0000-0000C7080000}"/>
    <cellStyle name="Normal 6 4 8" xfId="2376" xr:uid="{00000000-0005-0000-0000-0000C8080000}"/>
    <cellStyle name="Normal 6 5" xfId="92" xr:uid="{00000000-0005-0000-0000-0000C9080000}"/>
    <cellStyle name="Normal 6 5 2" xfId="445" xr:uid="{00000000-0005-0000-0000-0000CA080000}"/>
    <cellStyle name="Normal 6 5 3" xfId="757" xr:uid="{00000000-0005-0000-0000-0000CB080000}"/>
    <cellStyle name="Normal 6 5 4" xfId="1063" xr:uid="{00000000-0005-0000-0000-0000CC080000}"/>
    <cellStyle name="Normal 6 5 5" xfId="1383" xr:uid="{00000000-0005-0000-0000-0000CD080000}"/>
    <cellStyle name="Normal 6 5 6" xfId="1935" xr:uid="{00000000-0005-0000-0000-0000CE080000}"/>
    <cellStyle name="Normal 6 5 7" xfId="2084" xr:uid="{00000000-0005-0000-0000-0000CF080000}"/>
    <cellStyle name="Normal 6 5 8" xfId="2298" xr:uid="{00000000-0005-0000-0000-0000D0080000}"/>
    <cellStyle name="Normal 6 6" xfId="101" xr:uid="{00000000-0005-0000-0000-0000D1080000}"/>
    <cellStyle name="Normal 6 6 2" xfId="453" xr:uid="{00000000-0005-0000-0000-0000D2080000}"/>
    <cellStyle name="Normal 6 6 3" xfId="765" xr:uid="{00000000-0005-0000-0000-0000D3080000}"/>
    <cellStyle name="Normal 6 6 4" xfId="1071" xr:uid="{00000000-0005-0000-0000-0000D4080000}"/>
    <cellStyle name="Normal 6 6 5" xfId="1392" xr:uid="{00000000-0005-0000-0000-0000D5080000}"/>
    <cellStyle name="Normal 6 6 6" xfId="2117" xr:uid="{00000000-0005-0000-0000-0000D6080000}"/>
    <cellStyle name="Normal 6 6 7" xfId="2324" xr:uid="{00000000-0005-0000-0000-0000D7080000}"/>
    <cellStyle name="Normal 6 6 8" xfId="2482" xr:uid="{00000000-0005-0000-0000-0000D8080000}"/>
    <cellStyle name="Normal 6 7" xfId="110" xr:uid="{00000000-0005-0000-0000-0000D9080000}"/>
    <cellStyle name="Normal 6 7 2" xfId="461" xr:uid="{00000000-0005-0000-0000-0000DA080000}"/>
    <cellStyle name="Normal 6 7 3" xfId="773" xr:uid="{00000000-0005-0000-0000-0000DB080000}"/>
    <cellStyle name="Normal 6 7 4" xfId="1079" xr:uid="{00000000-0005-0000-0000-0000DC080000}"/>
    <cellStyle name="Normal 6 7 5" xfId="1401" xr:uid="{00000000-0005-0000-0000-0000DD080000}"/>
    <cellStyle name="Normal 6 7 6" xfId="2103" xr:uid="{00000000-0005-0000-0000-0000DE080000}"/>
    <cellStyle name="Normal 6 7 7" xfId="2313" xr:uid="{00000000-0005-0000-0000-0000DF080000}"/>
    <cellStyle name="Normal 6 7 8" xfId="2475" xr:uid="{00000000-0005-0000-0000-0000E0080000}"/>
    <cellStyle name="Normal 6 8" xfId="119" xr:uid="{00000000-0005-0000-0000-0000E1080000}"/>
    <cellStyle name="Normal 6 8 2" xfId="469" xr:uid="{00000000-0005-0000-0000-0000E2080000}"/>
    <cellStyle name="Normal 6 8 3" xfId="781" xr:uid="{00000000-0005-0000-0000-0000E3080000}"/>
    <cellStyle name="Normal 6 8 4" xfId="1087" xr:uid="{00000000-0005-0000-0000-0000E4080000}"/>
    <cellStyle name="Normal 6 8 5" xfId="1410" xr:uid="{00000000-0005-0000-0000-0000E5080000}"/>
    <cellStyle name="Normal 6 8 6" xfId="2258" xr:uid="{00000000-0005-0000-0000-0000E6080000}"/>
    <cellStyle name="Normal 6 8 7" xfId="2441" xr:uid="{00000000-0005-0000-0000-0000E7080000}"/>
    <cellStyle name="Normal 6 8 8" xfId="2552" xr:uid="{00000000-0005-0000-0000-0000E8080000}"/>
    <cellStyle name="Normal 6 9" xfId="128" xr:uid="{00000000-0005-0000-0000-0000E9080000}"/>
    <cellStyle name="Normal 6 9 2" xfId="478" xr:uid="{00000000-0005-0000-0000-0000EA080000}"/>
    <cellStyle name="Normal 6 9 3" xfId="790" xr:uid="{00000000-0005-0000-0000-0000EB080000}"/>
    <cellStyle name="Normal 6 9 4" xfId="1095" xr:uid="{00000000-0005-0000-0000-0000EC080000}"/>
    <cellStyle name="Normal 6 9 5" xfId="1419" xr:uid="{00000000-0005-0000-0000-0000ED080000}"/>
    <cellStyle name="Normal 6 9 6" xfId="2242" xr:uid="{00000000-0005-0000-0000-0000EE080000}"/>
    <cellStyle name="Normal 6 9 7" xfId="2426" xr:uid="{00000000-0005-0000-0000-0000EF080000}"/>
    <cellStyle name="Normal 6 9 8" xfId="2543" xr:uid="{00000000-0005-0000-0000-0000F0080000}"/>
    <cellStyle name="Normal 8" xfId="8" xr:uid="{00000000-0005-0000-0000-0000F1080000}"/>
    <cellStyle name="Normal 8 10" xfId="138" xr:uid="{00000000-0005-0000-0000-0000F2080000}"/>
    <cellStyle name="Normal 8 10 2" xfId="488" xr:uid="{00000000-0005-0000-0000-0000F3080000}"/>
    <cellStyle name="Normal 8 10 3" xfId="800" xr:uid="{00000000-0005-0000-0000-0000F4080000}"/>
    <cellStyle name="Normal 8 10 4" xfId="1104" xr:uid="{00000000-0005-0000-0000-0000F5080000}"/>
    <cellStyle name="Normal 8 10 5" xfId="1429" xr:uid="{00000000-0005-0000-0000-0000F6080000}"/>
    <cellStyle name="Normal 8 10 6" xfId="2032" xr:uid="{00000000-0005-0000-0000-0000F7080000}"/>
    <cellStyle name="Normal 8 10 7" xfId="1944" xr:uid="{00000000-0005-0000-0000-0000F8080000}"/>
    <cellStyle name="Normal 8 10 8" xfId="2212" xr:uid="{00000000-0005-0000-0000-0000F9080000}"/>
    <cellStyle name="Normal 8 11" xfId="147" xr:uid="{00000000-0005-0000-0000-0000FA080000}"/>
    <cellStyle name="Normal 8 11 2" xfId="497" xr:uid="{00000000-0005-0000-0000-0000FB080000}"/>
    <cellStyle name="Normal 8 11 3" xfId="809" xr:uid="{00000000-0005-0000-0000-0000FC080000}"/>
    <cellStyle name="Normal 8 11 4" xfId="1112" xr:uid="{00000000-0005-0000-0000-0000FD080000}"/>
    <cellStyle name="Normal 8 11 5" xfId="1438" xr:uid="{00000000-0005-0000-0000-0000FE080000}"/>
    <cellStyle name="Normal 8 11 6" xfId="2013" xr:uid="{00000000-0005-0000-0000-0000FF080000}"/>
    <cellStyle name="Normal 8 11 7" xfId="1983" xr:uid="{00000000-0005-0000-0000-000000090000}"/>
    <cellStyle name="Normal 8 11 8" xfId="1686" xr:uid="{00000000-0005-0000-0000-000001090000}"/>
    <cellStyle name="Normal 8 12" xfId="156" xr:uid="{00000000-0005-0000-0000-000002090000}"/>
    <cellStyle name="Normal 8 12 2" xfId="506" xr:uid="{00000000-0005-0000-0000-000003090000}"/>
    <cellStyle name="Normal 8 12 3" xfId="818" xr:uid="{00000000-0005-0000-0000-000004090000}"/>
    <cellStyle name="Normal 8 12 4" xfId="1120" xr:uid="{00000000-0005-0000-0000-000005090000}"/>
    <cellStyle name="Normal 8 12 5" xfId="1446" xr:uid="{00000000-0005-0000-0000-000006090000}"/>
    <cellStyle name="Normal 8 12 6" xfId="1993" xr:uid="{00000000-0005-0000-0000-000007090000}"/>
    <cellStyle name="Normal 8 12 7" xfId="2036" xr:uid="{00000000-0005-0000-0000-000008090000}"/>
    <cellStyle name="Normal 8 12 8" xfId="1734" xr:uid="{00000000-0005-0000-0000-000009090000}"/>
    <cellStyle name="Normal 8 13" xfId="165" xr:uid="{00000000-0005-0000-0000-00000A090000}"/>
    <cellStyle name="Normal 8 13 2" xfId="515" xr:uid="{00000000-0005-0000-0000-00000B090000}"/>
    <cellStyle name="Normal 8 13 3" xfId="827" xr:uid="{00000000-0005-0000-0000-00000C090000}"/>
    <cellStyle name="Normal 8 13 4" xfId="1128" xr:uid="{00000000-0005-0000-0000-00000D090000}"/>
    <cellStyle name="Normal 8 13 5" xfId="1454" xr:uid="{00000000-0005-0000-0000-00000E090000}"/>
    <cellStyle name="Normal 8 13 6" xfId="1975" xr:uid="{00000000-0005-0000-0000-00000F090000}"/>
    <cellStyle name="Normal 8 13 7" xfId="1904" xr:uid="{00000000-0005-0000-0000-000010090000}"/>
    <cellStyle name="Normal 8 13 8" xfId="2127" xr:uid="{00000000-0005-0000-0000-000011090000}"/>
    <cellStyle name="Normal 8 14" xfId="174" xr:uid="{00000000-0005-0000-0000-000012090000}"/>
    <cellStyle name="Normal 8 14 2" xfId="524" xr:uid="{00000000-0005-0000-0000-000013090000}"/>
    <cellStyle name="Normal 8 14 3" xfId="836" xr:uid="{00000000-0005-0000-0000-000014090000}"/>
    <cellStyle name="Normal 8 14 4" xfId="1136" xr:uid="{00000000-0005-0000-0000-000015090000}"/>
    <cellStyle name="Normal 8 14 5" xfId="1462" xr:uid="{00000000-0005-0000-0000-000016090000}"/>
    <cellStyle name="Normal 8 14 6" xfId="1966" xr:uid="{00000000-0005-0000-0000-000017090000}"/>
    <cellStyle name="Normal 8 14 7" xfId="1740" xr:uid="{00000000-0005-0000-0000-000018090000}"/>
    <cellStyle name="Normal 8 14 8" xfId="2106" xr:uid="{00000000-0005-0000-0000-000019090000}"/>
    <cellStyle name="Normal 8 15" xfId="183" xr:uid="{00000000-0005-0000-0000-00001A090000}"/>
    <cellStyle name="Normal 8 15 2" xfId="533" xr:uid="{00000000-0005-0000-0000-00001B090000}"/>
    <cellStyle name="Normal 8 15 3" xfId="845" xr:uid="{00000000-0005-0000-0000-00001C090000}"/>
    <cellStyle name="Normal 8 15 4" xfId="1144" xr:uid="{00000000-0005-0000-0000-00001D090000}"/>
    <cellStyle name="Normal 8 15 5" xfId="1471" xr:uid="{00000000-0005-0000-0000-00001E090000}"/>
    <cellStyle name="Normal 8 15 6" xfId="1953" xr:uid="{00000000-0005-0000-0000-00001F090000}"/>
    <cellStyle name="Normal 8 15 7" xfId="1783" xr:uid="{00000000-0005-0000-0000-000020090000}"/>
    <cellStyle name="Normal 8 15 8" xfId="2213" xr:uid="{00000000-0005-0000-0000-000021090000}"/>
    <cellStyle name="Normal 8 16" xfId="192" xr:uid="{00000000-0005-0000-0000-000022090000}"/>
    <cellStyle name="Normal 8 16 2" xfId="542" xr:uid="{00000000-0005-0000-0000-000023090000}"/>
    <cellStyle name="Normal 8 16 3" xfId="854" xr:uid="{00000000-0005-0000-0000-000024090000}"/>
    <cellStyle name="Normal 8 16 4" xfId="1152" xr:uid="{00000000-0005-0000-0000-000025090000}"/>
    <cellStyle name="Normal 8 16 5" xfId="1480" xr:uid="{00000000-0005-0000-0000-000026090000}"/>
    <cellStyle name="Normal 8 16 6" xfId="1934" xr:uid="{00000000-0005-0000-0000-000027090000}"/>
    <cellStyle name="Normal 8 16 7" xfId="1829" xr:uid="{00000000-0005-0000-0000-000028090000}"/>
    <cellStyle name="Normal 8 16 8" xfId="2143" xr:uid="{00000000-0005-0000-0000-000029090000}"/>
    <cellStyle name="Normal 8 17" xfId="201" xr:uid="{00000000-0005-0000-0000-00002A090000}"/>
    <cellStyle name="Normal 8 17 2" xfId="551" xr:uid="{00000000-0005-0000-0000-00002B090000}"/>
    <cellStyle name="Normal 8 17 3" xfId="863" xr:uid="{00000000-0005-0000-0000-00002C090000}"/>
    <cellStyle name="Normal 8 17 4" xfId="1160" xr:uid="{00000000-0005-0000-0000-00002D090000}"/>
    <cellStyle name="Normal 8 17 5" xfId="1488" xr:uid="{00000000-0005-0000-0000-00002E090000}"/>
    <cellStyle name="Normal 8 17 6" xfId="1926" xr:uid="{00000000-0005-0000-0000-00002F090000}"/>
    <cellStyle name="Normal 8 17 7" xfId="2054" xr:uid="{00000000-0005-0000-0000-000030090000}"/>
    <cellStyle name="Normal 8 17 8" xfId="2271" xr:uid="{00000000-0005-0000-0000-000031090000}"/>
    <cellStyle name="Normal 8 18" xfId="210" xr:uid="{00000000-0005-0000-0000-000032090000}"/>
    <cellStyle name="Normal 8 18 2" xfId="560" xr:uid="{00000000-0005-0000-0000-000033090000}"/>
    <cellStyle name="Normal 8 18 3" xfId="872" xr:uid="{00000000-0005-0000-0000-000034090000}"/>
    <cellStyle name="Normal 8 18 4" xfId="1168" xr:uid="{00000000-0005-0000-0000-000035090000}"/>
    <cellStyle name="Normal 8 18 5" xfId="1497" xr:uid="{00000000-0005-0000-0000-000036090000}"/>
    <cellStyle name="Normal 8 18 6" xfId="2060" xr:uid="{00000000-0005-0000-0000-000037090000}"/>
    <cellStyle name="Normal 8 18 7" xfId="2276" xr:uid="{00000000-0005-0000-0000-000038090000}"/>
    <cellStyle name="Normal 8 18 8" xfId="2454" xr:uid="{00000000-0005-0000-0000-000039090000}"/>
    <cellStyle name="Normal 8 19" xfId="219" xr:uid="{00000000-0005-0000-0000-00003A090000}"/>
    <cellStyle name="Normal 8 19 2" xfId="569" xr:uid="{00000000-0005-0000-0000-00003B090000}"/>
    <cellStyle name="Normal 8 19 3" xfId="881" xr:uid="{00000000-0005-0000-0000-00003C090000}"/>
    <cellStyle name="Normal 8 19 4" xfId="1176" xr:uid="{00000000-0005-0000-0000-00003D090000}"/>
    <cellStyle name="Normal 8 19 5" xfId="1505" xr:uid="{00000000-0005-0000-0000-00003E090000}"/>
    <cellStyle name="Normal 8 19 6" xfId="2254" xr:uid="{00000000-0005-0000-0000-00003F090000}"/>
    <cellStyle name="Normal 8 19 7" xfId="2438" xr:uid="{00000000-0005-0000-0000-000040090000}"/>
    <cellStyle name="Normal 8 19 8" xfId="2551" xr:uid="{00000000-0005-0000-0000-000041090000}"/>
    <cellStyle name="Normal 8 2" xfId="66" xr:uid="{00000000-0005-0000-0000-000042090000}"/>
    <cellStyle name="Normal 8 2 2" xfId="420" xr:uid="{00000000-0005-0000-0000-000043090000}"/>
    <cellStyle name="Normal 8 2 3" xfId="734" xr:uid="{00000000-0005-0000-0000-000044090000}"/>
    <cellStyle name="Normal 8 2 4" xfId="1040" xr:uid="{00000000-0005-0000-0000-000045090000}"/>
    <cellStyle name="Normal 8 2 5" xfId="1357" xr:uid="{00000000-0005-0000-0000-000046090000}"/>
    <cellStyle name="Normal 8 2 6" xfId="1776" xr:uid="{00000000-0005-0000-0000-000047090000}"/>
    <cellStyle name="Normal 8 2 7" xfId="1662" xr:uid="{00000000-0005-0000-0000-000048090000}"/>
    <cellStyle name="Normal 8 2 8" xfId="1858" xr:uid="{00000000-0005-0000-0000-000049090000}"/>
    <cellStyle name="Normal 8 20" xfId="228" xr:uid="{00000000-0005-0000-0000-00004A090000}"/>
    <cellStyle name="Normal 8 20 2" xfId="578" xr:uid="{00000000-0005-0000-0000-00004B090000}"/>
    <cellStyle name="Normal 8 20 3" xfId="890" xr:uid="{00000000-0005-0000-0000-00004C090000}"/>
    <cellStyle name="Normal 8 20 4" xfId="1184" xr:uid="{00000000-0005-0000-0000-00004D090000}"/>
    <cellStyle name="Normal 8 20 5" xfId="1514" xr:uid="{00000000-0005-0000-0000-00004E090000}"/>
    <cellStyle name="Normal 8 20 6" xfId="2239" xr:uid="{00000000-0005-0000-0000-00004F090000}"/>
    <cellStyle name="Normal 8 20 7" xfId="2424" xr:uid="{00000000-0005-0000-0000-000050090000}"/>
    <cellStyle name="Normal 8 20 8" xfId="2542" xr:uid="{00000000-0005-0000-0000-000051090000}"/>
    <cellStyle name="Normal 8 21" xfId="237" xr:uid="{00000000-0005-0000-0000-000052090000}"/>
    <cellStyle name="Normal 8 21 2" xfId="587" xr:uid="{00000000-0005-0000-0000-000053090000}"/>
    <cellStyle name="Normal 8 21 3" xfId="899" xr:uid="{00000000-0005-0000-0000-000054090000}"/>
    <cellStyle name="Normal 8 21 4" xfId="1192" xr:uid="{00000000-0005-0000-0000-000055090000}"/>
    <cellStyle name="Normal 8 21 5" xfId="1522" xr:uid="{00000000-0005-0000-0000-000056090000}"/>
    <cellStyle name="Normal 8 21 6" xfId="2223" xr:uid="{00000000-0005-0000-0000-000057090000}"/>
    <cellStyle name="Normal 8 21 7" xfId="2412" xr:uid="{00000000-0005-0000-0000-000058090000}"/>
    <cellStyle name="Normal 8 21 8" xfId="2533" xr:uid="{00000000-0005-0000-0000-000059090000}"/>
    <cellStyle name="Normal 8 22" xfId="246" xr:uid="{00000000-0005-0000-0000-00005A090000}"/>
    <cellStyle name="Normal 8 22 2" xfId="596" xr:uid="{00000000-0005-0000-0000-00005B090000}"/>
    <cellStyle name="Normal 8 22 3" xfId="908" xr:uid="{00000000-0005-0000-0000-00005C090000}"/>
    <cellStyle name="Normal 8 22 4" xfId="1200" xr:uid="{00000000-0005-0000-0000-00005D090000}"/>
    <cellStyle name="Normal 8 22 5" xfId="1530" xr:uid="{00000000-0005-0000-0000-00005E090000}"/>
    <cellStyle name="Normal 8 22 6" xfId="2210" xr:uid="{00000000-0005-0000-0000-00005F090000}"/>
    <cellStyle name="Normal 8 22 7" xfId="2402" xr:uid="{00000000-0005-0000-0000-000060090000}"/>
    <cellStyle name="Normal 8 22 8" xfId="2527" xr:uid="{00000000-0005-0000-0000-000061090000}"/>
    <cellStyle name="Normal 8 23" xfId="255" xr:uid="{00000000-0005-0000-0000-000062090000}"/>
    <cellStyle name="Normal 8 23 2" xfId="605" xr:uid="{00000000-0005-0000-0000-000063090000}"/>
    <cellStyle name="Normal 8 23 3" xfId="917" xr:uid="{00000000-0005-0000-0000-000064090000}"/>
    <cellStyle name="Normal 8 23 4" xfId="1208" xr:uid="{00000000-0005-0000-0000-000065090000}"/>
    <cellStyle name="Normal 8 23 5" xfId="1538" xr:uid="{00000000-0005-0000-0000-000066090000}"/>
    <cellStyle name="Normal 8 23 6" xfId="2193" xr:uid="{00000000-0005-0000-0000-000067090000}"/>
    <cellStyle name="Normal 8 23 7" xfId="2386" xr:uid="{00000000-0005-0000-0000-000068090000}"/>
    <cellStyle name="Normal 8 23 8" xfId="2518" xr:uid="{00000000-0005-0000-0000-000069090000}"/>
    <cellStyle name="Normal 8 24" xfId="264" xr:uid="{00000000-0005-0000-0000-00006A090000}"/>
    <cellStyle name="Normal 8 24 2" xfId="614" xr:uid="{00000000-0005-0000-0000-00006B090000}"/>
    <cellStyle name="Normal 8 24 3" xfId="926" xr:uid="{00000000-0005-0000-0000-00006C090000}"/>
    <cellStyle name="Normal 8 24 4" xfId="1216" xr:uid="{00000000-0005-0000-0000-00006D090000}"/>
    <cellStyle name="Normal 8 24 5" xfId="1546" xr:uid="{00000000-0005-0000-0000-00006E090000}"/>
    <cellStyle name="Normal 8 24 6" xfId="2175" xr:uid="{00000000-0005-0000-0000-00006F090000}"/>
    <cellStyle name="Normal 8 24 7" xfId="2372" xr:uid="{00000000-0005-0000-0000-000070090000}"/>
    <cellStyle name="Normal 8 24 8" xfId="2510" xr:uid="{00000000-0005-0000-0000-000071090000}"/>
    <cellStyle name="Normal 8 25" xfId="273" xr:uid="{00000000-0005-0000-0000-000072090000}"/>
    <cellStyle name="Normal 8 25 2" xfId="623" xr:uid="{00000000-0005-0000-0000-000073090000}"/>
    <cellStyle name="Normal 8 25 3" xfId="935" xr:uid="{00000000-0005-0000-0000-000074090000}"/>
    <cellStyle name="Normal 8 25 4" xfId="1224" xr:uid="{00000000-0005-0000-0000-000075090000}"/>
    <cellStyle name="Normal 8 25 5" xfId="1555" xr:uid="{00000000-0005-0000-0000-000076090000}"/>
    <cellStyle name="Normal 8 25 6" xfId="2156" xr:uid="{00000000-0005-0000-0000-000077090000}"/>
    <cellStyle name="Normal 8 25 7" xfId="2357" xr:uid="{00000000-0005-0000-0000-000078090000}"/>
    <cellStyle name="Normal 8 25 8" xfId="2502" xr:uid="{00000000-0005-0000-0000-000079090000}"/>
    <cellStyle name="Normal 8 26" xfId="282" xr:uid="{00000000-0005-0000-0000-00007A090000}"/>
    <cellStyle name="Normal 8 26 2" xfId="632" xr:uid="{00000000-0005-0000-0000-00007B090000}"/>
    <cellStyle name="Normal 8 26 3" xfId="944" xr:uid="{00000000-0005-0000-0000-00007C090000}"/>
    <cellStyle name="Normal 8 26 4" xfId="1232" xr:uid="{00000000-0005-0000-0000-00007D090000}"/>
    <cellStyle name="Normal 8 26 5" xfId="1564" xr:uid="{00000000-0005-0000-0000-00007E090000}"/>
    <cellStyle name="Normal 8 26 6" xfId="2146" xr:uid="{00000000-0005-0000-0000-00007F090000}"/>
    <cellStyle name="Normal 8 26 7" xfId="2349" xr:uid="{00000000-0005-0000-0000-000080090000}"/>
    <cellStyle name="Normal 8 26 8" xfId="2497" xr:uid="{00000000-0005-0000-0000-000081090000}"/>
    <cellStyle name="Normal 8 27" xfId="291" xr:uid="{00000000-0005-0000-0000-000082090000}"/>
    <cellStyle name="Normal 8 27 2" xfId="641" xr:uid="{00000000-0005-0000-0000-000083090000}"/>
    <cellStyle name="Normal 8 27 3" xfId="953" xr:uid="{00000000-0005-0000-0000-000084090000}"/>
    <cellStyle name="Normal 8 27 4" xfId="1240" xr:uid="{00000000-0005-0000-0000-000085090000}"/>
    <cellStyle name="Normal 8 27 5" xfId="1573" xr:uid="{00000000-0005-0000-0000-000086090000}"/>
    <cellStyle name="Normal 8 27 6" xfId="2130" xr:uid="{00000000-0005-0000-0000-000087090000}"/>
    <cellStyle name="Normal 8 27 7" xfId="2336" xr:uid="{00000000-0005-0000-0000-000088090000}"/>
    <cellStyle name="Normal 8 27 8" xfId="2489" xr:uid="{00000000-0005-0000-0000-000089090000}"/>
    <cellStyle name="Normal 8 28" xfId="300" xr:uid="{00000000-0005-0000-0000-00008A090000}"/>
    <cellStyle name="Normal 8 28 2" xfId="650" xr:uid="{00000000-0005-0000-0000-00008B090000}"/>
    <cellStyle name="Normal 8 28 3" xfId="962" xr:uid="{00000000-0005-0000-0000-00008C090000}"/>
    <cellStyle name="Normal 8 28 4" xfId="1248" xr:uid="{00000000-0005-0000-0000-00008D090000}"/>
    <cellStyle name="Normal 8 28 5" xfId="1582" xr:uid="{00000000-0005-0000-0000-00008E090000}"/>
    <cellStyle name="Normal 8 28 6" xfId="2115" xr:uid="{00000000-0005-0000-0000-00008F090000}"/>
    <cellStyle name="Normal 8 28 7" xfId="2322" xr:uid="{00000000-0005-0000-0000-000090090000}"/>
    <cellStyle name="Normal 8 28 8" xfId="2481" xr:uid="{00000000-0005-0000-0000-000091090000}"/>
    <cellStyle name="Normal 8 29" xfId="309" xr:uid="{00000000-0005-0000-0000-000092090000}"/>
    <cellStyle name="Normal 8 29 2" xfId="658" xr:uid="{00000000-0005-0000-0000-000093090000}"/>
    <cellStyle name="Normal 8 29 3" xfId="971" xr:uid="{00000000-0005-0000-0000-000094090000}"/>
    <cellStyle name="Normal 8 29 4" xfId="1256" xr:uid="{00000000-0005-0000-0000-000095090000}"/>
    <cellStyle name="Normal 8 29 5" xfId="1590" xr:uid="{00000000-0005-0000-0000-000096090000}"/>
    <cellStyle name="Normal 8 29 6" xfId="2031" xr:uid="{00000000-0005-0000-0000-000097090000}"/>
    <cellStyle name="Normal 8 29 7" xfId="2142" xr:uid="{00000000-0005-0000-0000-000098090000}"/>
    <cellStyle name="Normal 8 29 8" xfId="2346" xr:uid="{00000000-0005-0000-0000-000099090000}"/>
    <cellStyle name="Normal 8 3" xfId="75" xr:uid="{00000000-0005-0000-0000-00009A090000}"/>
    <cellStyle name="Normal 8 3 2" xfId="429" xr:uid="{00000000-0005-0000-0000-00009B090000}"/>
    <cellStyle name="Normal 8 3 3" xfId="742" xr:uid="{00000000-0005-0000-0000-00009C090000}"/>
    <cellStyle name="Normal 8 3 4" xfId="1048" xr:uid="{00000000-0005-0000-0000-00009D090000}"/>
    <cellStyle name="Normal 8 3 5" xfId="1366" xr:uid="{00000000-0005-0000-0000-00009E090000}"/>
    <cellStyle name="Normal 8 3 6" xfId="1766" xr:uid="{00000000-0005-0000-0000-00009F090000}"/>
    <cellStyle name="Normal 8 3 7" xfId="1671" xr:uid="{00000000-0005-0000-0000-0000A0090000}"/>
    <cellStyle name="Normal 8 3 8" xfId="1831" xr:uid="{00000000-0005-0000-0000-0000A1090000}"/>
    <cellStyle name="Normal 8 30" xfId="318" xr:uid="{00000000-0005-0000-0000-0000A2090000}"/>
    <cellStyle name="Normal 8 30 2" xfId="666" xr:uid="{00000000-0005-0000-0000-0000A3090000}"/>
    <cellStyle name="Normal 8 30 3" xfId="980" xr:uid="{00000000-0005-0000-0000-0000A4090000}"/>
    <cellStyle name="Normal 8 30 4" xfId="1264" xr:uid="{00000000-0005-0000-0000-0000A5090000}"/>
    <cellStyle name="Normal 8 30 5" xfId="1598" xr:uid="{00000000-0005-0000-0000-0000A6090000}"/>
    <cellStyle name="Normal 8 30 6" xfId="2089" xr:uid="{00000000-0005-0000-0000-0000A7090000}"/>
    <cellStyle name="Normal 8 30 7" xfId="2302" xr:uid="{00000000-0005-0000-0000-0000A8090000}"/>
    <cellStyle name="Normal 8 30 8" xfId="2468" xr:uid="{00000000-0005-0000-0000-0000A9090000}"/>
    <cellStyle name="Normal 8 31" xfId="327" xr:uid="{00000000-0005-0000-0000-0000AA090000}"/>
    <cellStyle name="Normal 8 31 2" xfId="675" xr:uid="{00000000-0005-0000-0000-0000AB090000}"/>
    <cellStyle name="Normal 8 31 3" xfId="989" xr:uid="{00000000-0005-0000-0000-0000AC090000}"/>
    <cellStyle name="Normal 8 31 4" xfId="1272" xr:uid="{00000000-0005-0000-0000-0000AD090000}"/>
    <cellStyle name="Normal 8 31 5" xfId="1606" xr:uid="{00000000-0005-0000-0000-0000AE090000}"/>
    <cellStyle name="Normal 8 31 6" xfId="2067" xr:uid="{00000000-0005-0000-0000-0000AF090000}"/>
    <cellStyle name="Normal 8 31 7" xfId="2283" xr:uid="{00000000-0005-0000-0000-0000B0090000}"/>
    <cellStyle name="Normal 8 31 8" xfId="2458" xr:uid="{00000000-0005-0000-0000-0000B1090000}"/>
    <cellStyle name="Normal 8 32" xfId="336" xr:uid="{00000000-0005-0000-0000-0000B2090000}"/>
    <cellStyle name="Normal 8 32 2" xfId="684" xr:uid="{00000000-0005-0000-0000-0000B3090000}"/>
    <cellStyle name="Normal 8 32 3" xfId="997" xr:uid="{00000000-0005-0000-0000-0000B4090000}"/>
    <cellStyle name="Normal 8 32 4" xfId="1280" xr:uid="{00000000-0005-0000-0000-0000B5090000}"/>
    <cellStyle name="Normal 8 32 5" xfId="1614" xr:uid="{00000000-0005-0000-0000-0000B6090000}"/>
    <cellStyle name="Normal 8 32 6" xfId="1852" xr:uid="{00000000-0005-0000-0000-0000B7090000}"/>
    <cellStyle name="Normal 8 32 7" xfId="1901" xr:uid="{00000000-0005-0000-0000-0000B8090000}"/>
    <cellStyle name="Normal 8 32 8" xfId="2136" xr:uid="{00000000-0005-0000-0000-0000B9090000}"/>
    <cellStyle name="Normal 8 33" xfId="345" xr:uid="{00000000-0005-0000-0000-0000BA090000}"/>
    <cellStyle name="Normal 8 33 2" xfId="693" xr:uid="{00000000-0005-0000-0000-0000BB090000}"/>
    <cellStyle name="Normal 8 33 3" xfId="1006" xr:uid="{00000000-0005-0000-0000-0000BC090000}"/>
    <cellStyle name="Normal 8 33 4" xfId="1288" xr:uid="{00000000-0005-0000-0000-0000BD090000}"/>
    <cellStyle name="Normal 8 33 5" xfId="1622" xr:uid="{00000000-0005-0000-0000-0000BE090000}"/>
    <cellStyle name="Normal 8 33 6" xfId="2019" xr:uid="{00000000-0005-0000-0000-0000BF090000}"/>
    <cellStyle name="Normal 8 33 7" xfId="2076" xr:uid="{00000000-0005-0000-0000-0000C0090000}"/>
    <cellStyle name="Normal 8 33 8" xfId="2291" xr:uid="{00000000-0005-0000-0000-0000C1090000}"/>
    <cellStyle name="Normal 8 34" xfId="354" xr:uid="{00000000-0005-0000-0000-0000C2090000}"/>
    <cellStyle name="Normal 8 34 2" xfId="702" xr:uid="{00000000-0005-0000-0000-0000C3090000}"/>
    <cellStyle name="Normal 8 34 3" xfId="1015" xr:uid="{00000000-0005-0000-0000-0000C4090000}"/>
    <cellStyle name="Normal 8 34 4" xfId="1296" xr:uid="{00000000-0005-0000-0000-0000C5090000}"/>
    <cellStyle name="Normal 8 34 5" xfId="1631" xr:uid="{00000000-0005-0000-0000-0000C6090000}"/>
    <cellStyle name="Normal 8 34 6" xfId="1911" xr:uid="{00000000-0005-0000-0000-0000C7090000}"/>
    <cellStyle name="Normal 8 34 7" xfId="1905" xr:uid="{00000000-0005-0000-0000-0000C8090000}"/>
    <cellStyle name="Normal 8 34 8" xfId="1924" xr:uid="{00000000-0005-0000-0000-0000C9090000}"/>
    <cellStyle name="Normal 8 4" xfId="84" xr:uid="{00000000-0005-0000-0000-0000CA090000}"/>
    <cellStyle name="Normal 8 4 2" xfId="437" xr:uid="{00000000-0005-0000-0000-0000CB090000}"/>
    <cellStyle name="Normal 8 4 3" xfId="750" xr:uid="{00000000-0005-0000-0000-0000CC090000}"/>
    <cellStyle name="Normal 8 4 4" xfId="1056" xr:uid="{00000000-0005-0000-0000-0000CD090000}"/>
    <cellStyle name="Normal 8 4 5" xfId="1375" xr:uid="{00000000-0005-0000-0000-0000CE090000}"/>
    <cellStyle name="Normal 8 4 6" xfId="1749" xr:uid="{00000000-0005-0000-0000-0000CF090000}"/>
    <cellStyle name="Normal 8 4 7" xfId="1685" xr:uid="{00000000-0005-0000-0000-0000D0090000}"/>
    <cellStyle name="Normal 8 4 8" xfId="1863" xr:uid="{00000000-0005-0000-0000-0000D1090000}"/>
    <cellStyle name="Normal 8 5" xfId="93" xr:uid="{00000000-0005-0000-0000-0000D2090000}"/>
    <cellStyle name="Normal 8 5 2" xfId="446" xr:uid="{00000000-0005-0000-0000-0000D3090000}"/>
    <cellStyle name="Normal 8 5 3" xfId="758" xr:uid="{00000000-0005-0000-0000-0000D4090000}"/>
    <cellStyle name="Normal 8 5 4" xfId="1064" xr:uid="{00000000-0005-0000-0000-0000D5090000}"/>
    <cellStyle name="Normal 8 5 5" xfId="1384" xr:uid="{00000000-0005-0000-0000-0000D6090000}"/>
    <cellStyle name="Normal 8 5 6" xfId="1732" xr:uid="{00000000-0005-0000-0000-0000D7090000}"/>
    <cellStyle name="Normal 8 5 7" xfId="1729" xr:uid="{00000000-0005-0000-0000-0000D8090000}"/>
    <cellStyle name="Normal 8 5 8" xfId="1943" xr:uid="{00000000-0005-0000-0000-0000D9090000}"/>
    <cellStyle name="Normal 8 6" xfId="102" xr:uid="{00000000-0005-0000-0000-0000DA090000}"/>
    <cellStyle name="Normal 8 6 2" xfId="454" xr:uid="{00000000-0005-0000-0000-0000DB090000}"/>
    <cellStyle name="Normal 8 6 3" xfId="766" xr:uid="{00000000-0005-0000-0000-0000DC090000}"/>
    <cellStyle name="Normal 8 6 4" xfId="1072" xr:uid="{00000000-0005-0000-0000-0000DD090000}"/>
    <cellStyle name="Normal 8 6 5" xfId="1393" xr:uid="{00000000-0005-0000-0000-0000DE090000}"/>
    <cellStyle name="Normal 8 6 6" xfId="1912" xr:uid="{00000000-0005-0000-0000-0000DF090000}"/>
    <cellStyle name="Normal 8 6 7" xfId="1707" xr:uid="{00000000-0005-0000-0000-0000E0090000}"/>
    <cellStyle name="Normal 8 6 8" xfId="1995" xr:uid="{00000000-0005-0000-0000-0000E1090000}"/>
    <cellStyle name="Normal 8 7" xfId="111" xr:uid="{00000000-0005-0000-0000-0000E2090000}"/>
    <cellStyle name="Normal 8 7 2" xfId="462" xr:uid="{00000000-0005-0000-0000-0000E3090000}"/>
    <cellStyle name="Normal 8 7 3" xfId="774" xr:uid="{00000000-0005-0000-0000-0000E4090000}"/>
    <cellStyle name="Normal 8 7 4" xfId="1080" xr:uid="{00000000-0005-0000-0000-0000E5090000}"/>
    <cellStyle name="Normal 8 7 5" xfId="1402" xr:uid="{00000000-0005-0000-0000-0000E6090000}"/>
    <cellStyle name="Normal 8 7 6" xfId="1899" xr:uid="{00000000-0005-0000-0000-0000E7090000}"/>
    <cellStyle name="Normal 8 7 7" xfId="2147" xr:uid="{00000000-0005-0000-0000-0000E8090000}"/>
    <cellStyle name="Normal 8 7 8" xfId="2350" xr:uid="{00000000-0005-0000-0000-0000E9090000}"/>
    <cellStyle name="Normal 8 8" xfId="120" xr:uid="{00000000-0005-0000-0000-0000EA090000}"/>
    <cellStyle name="Normal 8 8 2" xfId="470" xr:uid="{00000000-0005-0000-0000-0000EB090000}"/>
    <cellStyle name="Normal 8 8 3" xfId="782" xr:uid="{00000000-0005-0000-0000-0000EC090000}"/>
    <cellStyle name="Normal 8 8 4" xfId="1088" xr:uid="{00000000-0005-0000-0000-0000ED090000}"/>
    <cellStyle name="Normal 8 8 5" xfId="1411" xr:uid="{00000000-0005-0000-0000-0000EE090000}"/>
    <cellStyle name="Normal 8 8 6" xfId="2061" xr:uid="{00000000-0005-0000-0000-0000EF090000}"/>
    <cellStyle name="Normal 8 8 7" xfId="2277" xr:uid="{00000000-0005-0000-0000-0000F0090000}"/>
    <cellStyle name="Normal 8 8 8" xfId="2455" xr:uid="{00000000-0005-0000-0000-0000F1090000}"/>
    <cellStyle name="Normal 8 9" xfId="129" xr:uid="{00000000-0005-0000-0000-0000F2090000}"/>
    <cellStyle name="Normal 8 9 2" xfId="479" xr:uid="{00000000-0005-0000-0000-0000F3090000}"/>
    <cellStyle name="Normal 8 9 3" xfId="791" xr:uid="{00000000-0005-0000-0000-0000F4090000}"/>
    <cellStyle name="Normal 8 9 4" xfId="1096" xr:uid="{00000000-0005-0000-0000-0000F5090000}"/>
    <cellStyle name="Normal 8 9 5" xfId="1420" xr:uid="{00000000-0005-0000-0000-0000F6090000}"/>
    <cellStyle name="Normal 8 9 6" xfId="2045" xr:uid="{00000000-0005-0000-0000-0000F7090000}"/>
    <cellStyle name="Normal 8 9 7" xfId="2264" xr:uid="{00000000-0005-0000-0000-0000F8090000}"/>
    <cellStyle name="Normal 8 9 8" xfId="2446" xr:uid="{00000000-0005-0000-0000-0000F909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7A041-10E1-47DF-B163-64F8D567FFDB}">
  <sheetPr>
    <pageSetUpPr fitToPage="1"/>
  </sheetPr>
  <dimension ref="A1:Z588"/>
  <sheetViews>
    <sheetView view="pageBreakPreview" zoomScale="85" zoomScaleNormal="85" zoomScaleSheetLayoutView="85" workbookViewId="0">
      <pane ySplit="3" topLeftCell="A48" activePane="bottomLeft" state="frozen"/>
      <selection pane="bottomLeft" activeCell="Q3" sqref="Q3"/>
    </sheetView>
  </sheetViews>
  <sheetFormatPr defaultColWidth="9.140625" defaultRowHeight="15"/>
  <cols>
    <col min="1" max="1" width="5" style="292" customWidth="1"/>
    <col min="2" max="3" width="9.140625" style="292"/>
    <col min="4" max="4" width="11" style="292" customWidth="1"/>
    <col min="5" max="5" width="14" style="292" customWidth="1"/>
    <col min="6" max="7" width="13.7109375" style="336" customWidth="1"/>
    <col min="8" max="10" width="16.7109375" style="336" customWidth="1"/>
    <col min="11" max="12" width="14.5703125" style="292" customWidth="1"/>
    <col min="13" max="13" width="11.5703125" style="292" customWidth="1"/>
    <col min="14" max="14" width="11.28515625" style="292" customWidth="1"/>
    <col min="15" max="15" width="10.85546875" style="292" customWidth="1"/>
    <col min="16" max="16" width="12" style="292" bestFit="1" customWidth="1"/>
    <col min="17" max="17" width="10" style="292" bestFit="1" customWidth="1"/>
    <col min="18" max="18" width="9.140625" style="292"/>
    <col min="19" max="19" width="12" style="292" bestFit="1" customWidth="1"/>
    <col min="20" max="20" width="14.5703125" style="494" customWidth="1"/>
    <col min="21" max="21" width="15.42578125" style="292" customWidth="1"/>
    <col min="22" max="22" width="14.85546875" style="292" customWidth="1"/>
    <col min="23" max="23" width="17.7109375" style="292" customWidth="1"/>
    <col min="24" max="24" width="13.140625" style="292" customWidth="1"/>
    <col min="25" max="16384" width="9.140625" style="292"/>
  </cols>
  <sheetData>
    <row r="1" spans="1:26">
      <c r="A1" s="693" t="s">
        <v>224</v>
      </c>
      <c r="B1" s="694"/>
      <c r="C1" s="694"/>
      <c r="D1" s="694"/>
      <c r="E1" s="694"/>
      <c r="F1" s="694"/>
      <c r="G1" s="694"/>
      <c r="H1" s="694"/>
      <c r="I1" s="694"/>
      <c r="J1" s="694"/>
      <c r="K1" s="694"/>
      <c r="L1" s="694"/>
      <c r="M1" s="694"/>
      <c r="N1" s="695" t="s">
        <v>265</v>
      </c>
      <c r="O1" s="696"/>
      <c r="P1" s="203">
        <v>10.763999999999999</v>
      </c>
      <c r="T1" s="292"/>
    </row>
    <row r="2" spans="1:26" ht="60" customHeight="1">
      <c r="A2" s="697" t="s">
        <v>225</v>
      </c>
      <c r="B2" s="699" t="s">
        <v>226</v>
      </c>
      <c r="C2" s="699" t="s">
        <v>227</v>
      </c>
      <c r="D2" s="699" t="s">
        <v>228</v>
      </c>
      <c r="E2" s="701" t="s">
        <v>257</v>
      </c>
      <c r="F2" s="691" t="s">
        <v>235</v>
      </c>
      <c r="G2" s="704" t="s">
        <v>236</v>
      </c>
      <c r="H2" s="691" t="s">
        <v>258</v>
      </c>
      <c r="I2" s="704" t="s">
        <v>237</v>
      </c>
      <c r="J2" s="704" t="s">
        <v>239</v>
      </c>
      <c r="K2" s="691" t="s">
        <v>238</v>
      </c>
      <c r="L2" s="704" t="s">
        <v>240</v>
      </c>
      <c r="M2" s="691" t="s">
        <v>244</v>
      </c>
      <c r="N2" s="691" t="s">
        <v>245</v>
      </c>
      <c r="O2" s="692"/>
      <c r="T2" s="292"/>
      <c r="W2" s="690" t="s">
        <v>269</v>
      </c>
      <c r="X2" s="690"/>
      <c r="Z2" s="223"/>
    </row>
    <row r="3" spans="1:26" ht="15.75" thickBot="1">
      <c r="A3" s="698"/>
      <c r="B3" s="700"/>
      <c r="C3" s="700"/>
      <c r="D3" s="700"/>
      <c r="E3" s="702"/>
      <c r="F3" s="703"/>
      <c r="G3" s="705"/>
      <c r="H3" s="703"/>
      <c r="I3" s="705"/>
      <c r="J3" s="705"/>
      <c r="K3" s="703"/>
      <c r="L3" s="705"/>
      <c r="M3" s="703"/>
      <c r="N3" s="399" t="s">
        <v>229</v>
      </c>
      <c r="O3" s="491" t="s">
        <v>230</v>
      </c>
      <c r="T3" s="495" t="s">
        <v>266</v>
      </c>
      <c r="U3" s="495" t="s">
        <v>268</v>
      </c>
      <c r="V3" s="495" t="s">
        <v>267</v>
      </c>
      <c r="W3" s="495" t="s">
        <v>50</v>
      </c>
      <c r="X3" s="495" t="s">
        <v>49</v>
      </c>
    </row>
    <row r="4" spans="1:26">
      <c r="A4" s="294">
        <v>1</v>
      </c>
      <c r="B4" s="353" t="s">
        <v>233</v>
      </c>
      <c r="C4" s="427" t="s">
        <v>250</v>
      </c>
      <c r="D4" s="497" t="s">
        <v>270</v>
      </c>
      <c r="E4" s="357">
        <v>101</v>
      </c>
      <c r="F4" s="339">
        <v>159.52000000000001</v>
      </c>
      <c r="G4" s="419" t="s">
        <v>190</v>
      </c>
      <c r="H4" s="339">
        <v>28.23</v>
      </c>
      <c r="I4" s="339">
        <v>15.919999999999987</v>
      </c>
      <c r="J4" s="429">
        <v>203.67</v>
      </c>
      <c r="K4" s="397">
        <v>5.5019279691308096</v>
      </c>
      <c r="L4" s="409">
        <v>209.17192796913079</v>
      </c>
      <c r="M4" s="398">
        <v>278.70680044593092</v>
      </c>
      <c r="N4" s="479">
        <v>1</v>
      </c>
      <c r="O4" s="356"/>
      <c r="T4" s="494">
        <f>L4*$P$1</f>
        <v>2251.5266326597239</v>
      </c>
      <c r="U4" s="494">
        <f>Villas!Q4</f>
        <v>2471.32749083927</v>
      </c>
      <c r="V4" s="494">
        <f>U4-T4</f>
        <v>219.80085817954614</v>
      </c>
      <c r="W4" s="292">
        <v>20.59</v>
      </c>
      <c r="X4" s="292">
        <f>W4*$P$1</f>
        <v>221.63075999999998</v>
      </c>
    </row>
    <row r="5" spans="1:26">
      <c r="A5" s="308">
        <v>2</v>
      </c>
      <c r="B5" s="354" t="s">
        <v>233</v>
      </c>
      <c r="C5" s="431" t="s">
        <v>250</v>
      </c>
      <c r="D5" s="497" t="s">
        <v>270</v>
      </c>
      <c r="E5" s="304">
        <v>102</v>
      </c>
      <c r="F5" s="302">
        <v>159.52000000000001</v>
      </c>
      <c r="G5" s="414" t="s">
        <v>190</v>
      </c>
      <c r="H5" s="339">
        <v>28.23</v>
      </c>
      <c r="I5" s="339">
        <v>15.919999999999987</v>
      </c>
      <c r="J5" s="429">
        <v>203.67</v>
      </c>
      <c r="K5" s="372">
        <v>5.5019279691308061</v>
      </c>
      <c r="L5" s="323">
        <v>209.17192796913079</v>
      </c>
      <c r="M5" s="384">
        <v>278.70680044593092</v>
      </c>
      <c r="N5" s="436">
        <v>1</v>
      </c>
      <c r="O5" s="307"/>
      <c r="Q5" s="292">
        <v>20.59</v>
      </c>
      <c r="T5" s="494">
        <f t="shared" ref="T5:T68" si="0">L5*$P$1</f>
        <v>2251.5266326597239</v>
      </c>
      <c r="U5" s="494">
        <f>Villas!Q5</f>
        <v>2471.32749083927</v>
      </c>
      <c r="V5" s="494">
        <f t="shared" ref="V5:V68" si="1">U5-T5</f>
        <v>219.80085817954614</v>
      </c>
      <c r="W5" s="292">
        <v>20.59</v>
      </c>
      <c r="X5" s="292">
        <f t="shared" ref="X5:X24" si="2">W5*$P$1</f>
        <v>221.63075999999998</v>
      </c>
    </row>
    <row r="6" spans="1:26">
      <c r="A6" s="308">
        <v>3</v>
      </c>
      <c r="B6" s="354" t="s">
        <v>233</v>
      </c>
      <c r="C6" s="431" t="s">
        <v>250</v>
      </c>
      <c r="D6" s="497" t="s">
        <v>270</v>
      </c>
      <c r="E6" s="304">
        <v>103</v>
      </c>
      <c r="F6" s="302">
        <v>159.52000000000001</v>
      </c>
      <c r="G6" s="414" t="s">
        <v>190</v>
      </c>
      <c r="H6" s="339">
        <v>28.23</v>
      </c>
      <c r="I6" s="339">
        <v>15.919999999999987</v>
      </c>
      <c r="J6" s="429">
        <v>203.67</v>
      </c>
      <c r="K6" s="372">
        <v>5.5019279691308061</v>
      </c>
      <c r="L6" s="323">
        <v>209.17192796913079</v>
      </c>
      <c r="M6" s="384">
        <v>278.70680044593092</v>
      </c>
      <c r="N6" s="436">
        <v>1</v>
      </c>
      <c r="O6" s="307"/>
      <c r="P6" s="292">
        <f>T4-Villas!Q4</f>
        <v>-219.80085817954614</v>
      </c>
      <c r="Q6" s="292">
        <f>Q5*10.764</f>
        <v>221.63075999999998</v>
      </c>
      <c r="T6" s="494">
        <f t="shared" si="0"/>
        <v>2251.5266326597239</v>
      </c>
      <c r="U6" s="494">
        <f>Villas!Q6</f>
        <v>2471.32749083927</v>
      </c>
      <c r="V6" s="494">
        <f t="shared" si="1"/>
        <v>219.80085817954614</v>
      </c>
      <c r="W6" s="292">
        <v>20.59</v>
      </c>
      <c r="X6" s="292">
        <f t="shared" si="2"/>
        <v>221.63075999999998</v>
      </c>
    </row>
    <row r="7" spans="1:26">
      <c r="A7" s="308">
        <v>4</v>
      </c>
      <c r="B7" s="354" t="s">
        <v>233</v>
      </c>
      <c r="C7" s="431" t="s">
        <v>250</v>
      </c>
      <c r="D7" s="497" t="s">
        <v>270</v>
      </c>
      <c r="E7" s="304">
        <v>104</v>
      </c>
      <c r="F7" s="302">
        <v>159.52000000000001</v>
      </c>
      <c r="G7" s="414" t="s">
        <v>190</v>
      </c>
      <c r="H7" s="339">
        <v>28.23</v>
      </c>
      <c r="I7" s="339">
        <v>15.919999999999987</v>
      </c>
      <c r="J7" s="429">
        <v>203.67</v>
      </c>
      <c r="K7" s="372">
        <v>5.5019279691308061</v>
      </c>
      <c r="L7" s="323">
        <v>209.17192796913079</v>
      </c>
      <c r="M7" s="384">
        <v>278.70680044593092</v>
      </c>
      <c r="N7" s="436">
        <v>1</v>
      </c>
      <c r="O7" s="307"/>
      <c r="T7" s="494">
        <f t="shared" si="0"/>
        <v>2251.5266326597239</v>
      </c>
      <c r="U7" s="494">
        <f>Villas!Q7</f>
        <v>2471.32749083927</v>
      </c>
      <c r="V7" s="494">
        <f t="shared" si="1"/>
        <v>219.80085817954614</v>
      </c>
      <c r="W7" s="292">
        <v>20.59</v>
      </c>
      <c r="X7" s="292">
        <f t="shared" si="2"/>
        <v>221.63075999999998</v>
      </c>
    </row>
    <row r="8" spans="1:26">
      <c r="A8" s="308">
        <v>5</v>
      </c>
      <c r="B8" s="353" t="s">
        <v>233</v>
      </c>
      <c r="C8" s="431" t="s">
        <v>250</v>
      </c>
      <c r="D8" s="497" t="s">
        <v>270</v>
      </c>
      <c r="E8" s="304">
        <v>105</v>
      </c>
      <c r="F8" s="302">
        <v>159.52000000000001</v>
      </c>
      <c r="G8" s="414" t="s">
        <v>190</v>
      </c>
      <c r="H8" s="339">
        <v>28.23</v>
      </c>
      <c r="I8" s="339">
        <v>15.919999999999987</v>
      </c>
      <c r="J8" s="429">
        <v>203.67</v>
      </c>
      <c r="K8" s="372">
        <v>5.5019279691308061</v>
      </c>
      <c r="L8" s="323">
        <v>209.17192796913079</v>
      </c>
      <c r="M8" s="384">
        <v>278.70680044593092</v>
      </c>
      <c r="N8" s="436">
        <v>1</v>
      </c>
      <c r="O8" s="307"/>
      <c r="T8" s="494">
        <f t="shared" si="0"/>
        <v>2251.5266326597239</v>
      </c>
      <c r="U8" s="494">
        <f>Villas!Q8</f>
        <v>2471.32749083927</v>
      </c>
      <c r="V8" s="494">
        <f t="shared" si="1"/>
        <v>219.80085817954614</v>
      </c>
      <c r="W8" s="292">
        <v>20.59</v>
      </c>
      <c r="X8" s="292">
        <f t="shared" si="2"/>
        <v>221.63075999999998</v>
      </c>
    </row>
    <row r="9" spans="1:26">
      <c r="A9" s="308">
        <v>6</v>
      </c>
      <c r="B9" s="354" t="s">
        <v>233</v>
      </c>
      <c r="C9" s="431" t="s">
        <v>250</v>
      </c>
      <c r="D9" s="497" t="s">
        <v>270</v>
      </c>
      <c r="E9" s="304">
        <v>106</v>
      </c>
      <c r="F9" s="302">
        <v>159.52000000000001</v>
      </c>
      <c r="G9" s="414" t="s">
        <v>190</v>
      </c>
      <c r="H9" s="339">
        <v>28.23</v>
      </c>
      <c r="I9" s="339">
        <v>15.919999999999987</v>
      </c>
      <c r="J9" s="429">
        <v>203.67</v>
      </c>
      <c r="K9" s="372">
        <v>5.5019279691308096</v>
      </c>
      <c r="L9" s="323">
        <v>209.17192796913079</v>
      </c>
      <c r="M9" s="384">
        <v>278.70680044593092</v>
      </c>
      <c r="N9" s="436">
        <v>1</v>
      </c>
      <c r="O9" s="307"/>
      <c r="S9" s="496">
        <f>T9/U9</f>
        <v>0.91105959894255006</v>
      </c>
      <c r="T9" s="494">
        <f t="shared" si="0"/>
        <v>2251.5266326597239</v>
      </c>
      <c r="U9" s="494">
        <f>Villas!Q9</f>
        <v>2471.32749083927</v>
      </c>
      <c r="V9" s="494">
        <f t="shared" si="1"/>
        <v>219.80085817954614</v>
      </c>
      <c r="W9" s="292">
        <v>20.59</v>
      </c>
      <c r="X9" s="292">
        <f t="shared" si="2"/>
        <v>221.63075999999998</v>
      </c>
    </row>
    <row r="10" spans="1:26">
      <c r="A10" s="308">
        <v>7</v>
      </c>
      <c r="B10" s="354" t="s">
        <v>233</v>
      </c>
      <c r="C10" s="431" t="s">
        <v>250</v>
      </c>
      <c r="D10" s="497" t="s">
        <v>270</v>
      </c>
      <c r="E10" s="304">
        <v>107</v>
      </c>
      <c r="F10" s="302">
        <v>159.52000000000001</v>
      </c>
      <c r="G10" s="414" t="s">
        <v>190</v>
      </c>
      <c r="H10" s="339">
        <v>28.23</v>
      </c>
      <c r="I10" s="339">
        <v>15.919999999999987</v>
      </c>
      <c r="J10" s="429">
        <v>203.67</v>
      </c>
      <c r="K10" s="372">
        <v>5.5019279691308061</v>
      </c>
      <c r="L10" s="323">
        <v>209.17192796913079</v>
      </c>
      <c r="M10" s="384">
        <v>278.70680044593092</v>
      </c>
      <c r="N10" s="436">
        <v>1</v>
      </c>
      <c r="O10" s="307"/>
      <c r="T10" s="494">
        <f t="shared" si="0"/>
        <v>2251.5266326597239</v>
      </c>
      <c r="U10" s="494">
        <f>Villas!Q10</f>
        <v>2471.32749083927</v>
      </c>
      <c r="V10" s="494">
        <f t="shared" si="1"/>
        <v>219.80085817954614</v>
      </c>
      <c r="W10" s="292">
        <v>20.59</v>
      </c>
      <c r="X10" s="292">
        <f t="shared" si="2"/>
        <v>221.63075999999998</v>
      </c>
    </row>
    <row r="11" spans="1:26">
      <c r="A11" s="308">
        <v>8</v>
      </c>
      <c r="B11" s="354" t="s">
        <v>233</v>
      </c>
      <c r="C11" s="431" t="s">
        <v>250</v>
      </c>
      <c r="D11" s="497" t="s">
        <v>270</v>
      </c>
      <c r="E11" s="304">
        <v>108</v>
      </c>
      <c r="F11" s="302">
        <v>159.52000000000001</v>
      </c>
      <c r="G11" s="414" t="s">
        <v>190</v>
      </c>
      <c r="H11" s="339">
        <v>28.23</v>
      </c>
      <c r="I11" s="339">
        <v>15.919999999999987</v>
      </c>
      <c r="J11" s="429">
        <v>203.67</v>
      </c>
      <c r="K11" s="372">
        <v>5.5019279691308061</v>
      </c>
      <c r="L11" s="323">
        <v>209.17192796913079</v>
      </c>
      <c r="M11" s="384">
        <v>278.70680044593092</v>
      </c>
      <c r="N11" s="436">
        <v>1</v>
      </c>
      <c r="O11" s="307"/>
      <c r="T11" s="494">
        <f t="shared" si="0"/>
        <v>2251.5266326597239</v>
      </c>
      <c r="U11" s="494">
        <f>Villas!Q11</f>
        <v>2471.32749083927</v>
      </c>
      <c r="V11" s="494">
        <f t="shared" si="1"/>
        <v>219.80085817954614</v>
      </c>
      <c r="W11" s="292">
        <v>20.59</v>
      </c>
      <c r="X11" s="292">
        <f t="shared" si="2"/>
        <v>221.63075999999998</v>
      </c>
    </row>
    <row r="12" spans="1:26">
      <c r="A12" s="308">
        <v>9</v>
      </c>
      <c r="B12" s="354" t="s">
        <v>233</v>
      </c>
      <c r="C12" s="431" t="s">
        <v>250</v>
      </c>
      <c r="D12" s="497" t="s">
        <v>270</v>
      </c>
      <c r="E12" s="304">
        <v>109</v>
      </c>
      <c r="F12" s="302">
        <v>159.52000000000001</v>
      </c>
      <c r="G12" s="414" t="s">
        <v>190</v>
      </c>
      <c r="H12" s="339">
        <v>28.23</v>
      </c>
      <c r="I12" s="339">
        <v>15.919999999999987</v>
      </c>
      <c r="J12" s="429">
        <v>203.67</v>
      </c>
      <c r="K12" s="372">
        <v>5.5019279691308061</v>
      </c>
      <c r="L12" s="323">
        <v>209.17192796913079</v>
      </c>
      <c r="M12" s="384">
        <v>278.70680044593092</v>
      </c>
      <c r="N12" s="436">
        <v>1</v>
      </c>
      <c r="O12" s="307"/>
      <c r="T12" s="494">
        <f t="shared" si="0"/>
        <v>2251.5266326597239</v>
      </c>
      <c r="U12" s="494">
        <f>Villas!Q12</f>
        <v>2471.32749083927</v>
      </c>
      <c r="V12" s="494">
        <f t="shared" si="1"/>
        <v>219.80085817954614</v>
      </c>
      <c r="W12" s="292">
        <v>20.59</v>
      </c>
      <c r="X12" s="292">
        <f t="shared" si="2"/>
        <v>221.63075999999998</v>
      </c>
    </row>
    <row r="13" spans="1:26" ht="15.75" thickBot="1">
      <c r="A13" s="311">
        <v>10</v>
      </c>
      <c r="B13" s="353" t="s">
        <v>233</v>
      </c>
      <c r="C13" s="432" t="s">
        <v>250</v>
      </c>
      <c r="D13" s="498" t="s">
        <v>270</v>
      </c>
      <c r="E13" s="322">
        <v>110</v>
      </c>
      <c r="F13" s="358">
        <v>155.76</v>
      </c>
      <c r="G13" s="415" t="s">
        <v>190</v>
      </c>
      <c r="H13" s="312">
        <v>28.23</v>
      </c>
      <c r="I13" s="312">
        <v>14.969999999999999</v>
      </c>
      <c r="J13" s="430">
        <v>198.95999999999998</v>
      </c>
      <c r="K13" s="373">
        <v>5.3895636148160859</v>
      </c>
      <c r="L13" s="418">
        <v>204.34956361481608</v>
      </c>
      <c r="M13" s="385">
        <v>278.70680044593092</v>
      </c>
      <c r="N13" s="478">
        <v>1</v>
      </c>
      <c r="O13" s="318"/>
      <c r="T13" s="494">
        <f t="shared" si="0"/>
        <v>2199.61870274988</v>
      </c>
      <c r="U13" s="494">
        <f>Villas!Q13</f>
        <v>2420.8562525085649</v>
      </c>
      <c r="V13" s="494">
        <f t="shared" si="1"/>
        <v>221.23754975868496</v>
      </c>
      <c r="W13" s="292">
        <v>20.59</v>
      </c>
      <c r="X13" s="292">
        <f t="shared" si="2"/>
        <v>221.63075999999998</v>
      </c>
    </row>
    <row r="14" spans="1:26">
      <c r="A14" s="294">
        <v>11</v>
      </c>
      <c r="B14" s="337" t="s">
        <v>233</v>
      </c>
      <c r="C14" s="427" t="s">
        <v>253</v>
      </c>
      <c r="D14" s="452" t="s">
        <v>252</v>
      </c>
      <c r="E14" s="349">
        <v>111</v>
      </c>
      <c r="F14" s="362">
        <v>61.77</v>
      </c>
      <c r="G14" s="419" t="s">
        <v>190</v>
      </c>
      <c r="H14" s="339">
        <v>2.89</v>
      </c>
      <c r="I14" s="339">
        <v>6.7899999999999991</v>
      </c>
      <c r="J14" s="429">
        <v>71.449999999999989</v>
      </c>
      <c r="K14" s="376">
        <v>2.2843329760357145</v>
      </c>
      <c r="L14" s="409">
        <v>73.734332976035702</v>
      </c>
      <c r="M14" s="389">
        <v>116.12783351913788</v>
      </c>
      <c r="N14" s="477">
        <v>1</v>
      </c>
      <c r="O14" s="356"/>
      <c r="T14" s="494">
        <f t="shared" si="0"/>
        <v>793.67636015404821</v>
      </c>
      <c r="U14" s="292">
        <f>Villas!Q33</f>
        <v>1035.7623778827385</v>
      </c>
      <c r="V14" s="494">
        <f t="shared" si="1"/>
        <v>242.08601772869031</v>
      </c>
      <c r="W14" s="292">
        <v>22.55</v>
      </c>
      <c r="X14" s="292">
        <f t="shared" si="2"/>
        <v>242.72819999999999</v>
      </c>
    </row>
    <row r="15" spans="1:26">
      <c r="A15" s="308">
        <v>12</v>
      </c>
      <c r="B15" s="354" t="s">
        <v>233</v>
      </c>
      <c r="C15" s="302" t="s">
        <v>253</v>
      </c>
      <c r="D15" s="453" t="s">
        <v>252</v>
      </c>
      <c r="E15" s="309">
        <v>112</v>
      </c>
      <c r="F15" s="363">
        <v>63.5</v>
      </c>
      <c r="G15" s="414" t="s">
        <v>190</v>
      </c>
      <c r="H15" s="339">
        <v>2.89</v>
      </c>
      <c r="I15" s="339">
        <v>7.2900000000000063</v>
      </c>
      <c r="J15" s="429">
        <v>73.680000000000007</v>
      </c>
      <c r="K15" s="377">
        <v>2.2843329760357145</v>
      </c>
      <c r="L15" s="323">
        <v>75.96433297603572</v>
      </c>
      <c r="M15" s="390">
        <v>116.12783351913788</v>
      </c>
      <c r="N15" s="436">
        <v>1</v>
      </c>
      <c r="O15" s="307"/>
      <c r="T15" s="494">
        <f t="shared" si="0"/>
        <v>817.68008015404848</v>
      </c>
      <c r="U15" s="292">
        <f>Villas!Q32</f>
        <v>1026.0648473737822</v>
      </c>
      <c r="V15" s="494">
        <f t="shared" si="1"/>
        <v>208.3847672197337</v>
      </c>
      <c r="W15" s="292">
        <v>19.43</v>
      </c>
      <c r="X15" s="292">
        <f t="shared" si="2"/>
        <v>209.14451999999997</v>
      </c>
    </row>
    <row r="16" spans="1:26">
      <c r="A16" s="308">
        <v>13</v>
      </c>
      <c r="B16" s="354" t="s">
        <v>233</v>
      </c>
      <c r="C16" s="302" t="s">
        <v>253</v>
      </c>
      <c r="D16" s="453" t="s">
        <v>252</v>
      </c>
      <c r="E16" s="309">
        <v>113</v>
      </c>
      <c r="F16" s="363">
        <v>63.5</v>
      </c>
      <c r="G16" s="414" t="s">
        <v>190</v>
      </c>
      <c r="H16" s="339">
        <v>2.89</v>
      </c>
      <c r="I16" s="339">
        <v>7.0799999999999983</v>
      </c>
      <c r="J16" s="429">
        <v>73.47</v>
      </c>
      <c r="K16" s="377">
        <v>2.2843329760357145</v>
      </c>
      <c r="L16" s="323">
        <v>75.754332976035712</v>
      </c>
      <c r="M16" s="390">
        <v>116.12783351913788</v>
      </c>
      <c r="N16" s="436">
        <v>1</v>
      </c>
      <c r="O16" s="307"/>
      <c r="S16" s="496">
        <f>T16/U16</f>
        <v>0.79470575591895465</v>
      </c>
      <c r="T16" s="494">
        <f t="shared" si="0"/>
        <v>815.41964015404835</v>
      </c>
      <c r="U16" s="292">
        <f>U15</f>
        <v>1026.0648473737822</v>
      </c>
      <c r="V16" s="494">
        <f t="shared" si="1"/>
        <v>210.64520721973383</v>
      </c>
      <c r="W16" s="292">
        <v>19.64</v>
      </c>
      <c r="X16" s="292">
        <f t="shared" si="2"/>
        <v>211.40495999999999</v>
      </c>
    </row>
    <row r="17" spans="1:24">
      <c r="A17" s="308">
        <v>14</v>
      </c>
      <c r="B17" s="354" t="s">
        <v>233</v>
      </c>
      <c r="C17" s="302" t="s">
        <v>253</v>
      </c>
      <c r="D17" s="453" t="s">
        <v>252</v>
      </c>
      <c r="E17" s="309">
        <v>114</v>
      </c>
      <c r="F17" s="363">
        <v>63.5</v>
      </c>
      <c r="G17" s="414" t="s">
        <v>190</v>
      </c>
      <c r="H17" s="339">
        <v>2.89</v>
      </c>
      <c r="I17" s="339">
        <v>7.2900000000000063</v>
      </c>
      <c r="J17" s="429">
        <v>73.680000000000007</v>
      </c>
      <c r="K17" s="377">
        <v>2.2843329760357145</v>
      </c>
      <c r="L17" s="323">
        <v>75.96433297603572</v>
      </c>
      <c r="M17" s="390">
        <v>116.12783351913788</v>
      </c>
      <c r="N17" s="436">
        <v>1</v>
      </c>
      <c r="O17" s="307"/>
      <c r="T17" s="494">
        <f t="shared" si="0"/>
        <v>817.68008015404848</v>
      </c>
      <c r="U17" s="292">
        <f t="shared" ref="U17:U23" si="3">U16</f>
        <v>1026.0648473737822</v>
      </c>
      <c r="V17" s="494">
        <f t="shared" si="1"/>
        <v>208.3847672197337</v>
      </c>
      <c r="W17" s="292">
        <v>19.43</v>
      </c>
      <c r="X17" s="292">
        <f t="shared" si="2"/>
        <v>209.14451999999997</v>
      </c>
    </row>
    <row r="18" spans="1:24">
      <c r="A18" s="308">
        <v>15</v>
      </c>
      <c r="B18" s="354" t="s">
        <v>233</v>
      </c>
      <c r="C18" s="302" t="s">
        <v>253</v>
      </c>
      <c r="D18" s="453" t="s">
        <v>252</v>
      </c>
      <c r="E18" s="309">
        <v>115</v>
      </c>
      <c r="F18" s="363">
        <v>63.5</v>
      </c>
      <c r="G18" s="414" t="s">
        <v>190</v>
      </c>
      <c r="H18" s="339">
        <v>2.89</v>
      </c>
      <c r="I18" s="339">
        <v>7.0799999999999983</v>
      </c>
      <c r="J18" s="429">
        <v>73.47</v>
      </c>
      <c r="K18" s="377">
        <v>2.2843329760357145</v>
      </c>
      <c r="L18" s="323">
        <v>75.754332976035712</v>
      </c>
      <c r="M18" s="390">
        <v>116.12783351913788</v>
      </c>
      <c r="N18" s="436">
        <v>1</v>
      </c>
      <c r="O18" s="307"/>
      <c r="T18" s="494">
        <f t="shared" si="0"/>
        <v>815.41964015404835</v>
      </c>
      <c r="U18" s="292">
        <f t="shared" si="3"/>
        <v>1026.0648473737822</v>
      </c>
      <c r="V18" s="494">
        <f t="shared" si="1"/>
        <v>210.64520721973383</v>
      </c>
      <c r="W18" s="292">
        <v>19.64</v>
      </c>
      <c r="X18" s="292">
        <f t="shared" si="2"/>
        <v>211.40495999999999</v>
      </c>
    </row>
    <row r="19" spans="1:24">
      <c r="A19" s="352">
        <v>16</v>
      </c>
      <c r="B19" s="354" t="s">
        <v>233</v>
      </c>
      <c r="C19" s="302" t="s">
        <v>253</v>
      </c>
      <c r="D19" s="453" t="s">
        <v>252</v>
      </c>
      <c r="E19" s="309">
        <v>116</v>
      </c>
      <c r="F19" s="363">
        <v>63.5</v>
      </c>
      <c r="G19" s="414" t="s">
        <v>190</v>
      </c>
      <c r="H19" s="339">
        <v>2.89</v>
      </c>
      <c r="I19" s="339">
        <v>7.2900000000000063</v>
      </c>
      <c r="J19" s="429">
        <v>73.680000000000007</v>
      </c>
      <c r="K19" s="377">
        <v>2.2843329760357145</v>
      </c>
      <c r="L19" s="323">
        <v>75.96433297603572</v>
      </c>
      <c r="M19" s="390">
        <v>116.12783351913788</v>
      </c>
      <c r="N19" s="436">
        <v>1</v>
      </c>
      <c r="O19" s="307"/>
      <c r="T19" s="494">
        <f t="shared" si="0"/>
        <v>817.68008015404848</v>
      </c>
      <c r="U19" s="292">
        <f t="shared" si="3"/>
        <v>1026.0648473737822</v>
      </c>
      <c r="V19" s="494">
        <f t="shared" si="1"/>
        <v>208.3847672197337</v>
      </c>
      <c r="W19" s="292">
        <v>19.43</v>
      </c>
      <c r="X19" s="292">
        <f t="shared" si="2"/>
        <v>209.14451999999997</v>
      </c>
    </row>
    <row r="20" spans="1:24">
      <c r="A20" s="308">
        <v>17</v>
      </c>
      <c r="B20" s="354" t="s">
        <v>233</v>
      </c>
      <c r="C20" s="302" t="s">
        <v>253</v>
      </c>
      <c r="D20" s="453" t="s">
        <v>252</v>
      </c>
      <c r="E20" s="309">
        <v>117</v>
      </c>
      <c r="F20" s="363">
        <v>63.5</v>
      </c>
      <c r="G20" s="414" t="s">
        <v>190</v>
      </c>
      <c r="H20" s="339">
        <v>2.89</v>
      </c>
      <c r="I20" s="339">
        <v>7.0799999999999983</v>
      </c>
      <c r="J20" s="429">
        <v>73.47</v>
      </c>
      <c r="K20" s="377">
        <v>2.2843329760357145</v>
      </c>
      <c r="L20" s="323">
        <v>75.754332976035712</v>
      </c>
      <c r="M20" s="390">
        <v>116.12783351913788</v>
      </c>
      <c r="N20" s="436">
        <v>1</v>
      </c>
      <c r="O20" s="307"/>
      <c r="T20" s="494">
        <f t="shared" si="0"/>
        <v>815.41964015404835</v>
      </c>
      <c r="U20" s="292">
        <f t="shared" si="3"/>
        <v>1026.0648473737822</v>
      </c>
      <c r="V20" s="494">
        <f t="shared" si="1"/>
        <v>210.64520721973383</v>
      </c>
      <c r="W20" s="292">
        <v>19.64</v>
      </c>
      <c r="X20" s="292">
        <f t="shared" si="2"/>
        <v>211.40495999999999</v>
      </c>
    </row>
    <row r="21" spans="1:24">
      <c r="A21" s="308">
        <v>18</v>
      </c>
      <c r="B21" s="354" t="s">
        <v>233</v>
      </c>
      <c r="C21" s="302" t="s">
        <v>253</v>
      </c>
      <c r="D21" s="453" t="s">
        <v>252</v>
      </c>
      <c r="E21" s="309">
        <v>118</v>
      </c>
      <c r="F21" s="363">
        <v>63.5</v>
      </c>
      <c r="G21" s="414" t="s">
        <v>190</v>
      </c>
      <c r="H21" s="339">
        <v>2.89</v>
      </c>
      <c r="I21" s="339">
        <v>7.2900000000000063</v>
      </c>
      <c r="J21" s="429">
        <v>73.680000000000007</v>
      </c>
      <c r="K21" s="377">
        <v>2.2843329760357145</v>
      </c>
      <c r="L21" s="323">
        <v>75.96433297603572</v>
      </c>
      <c r="M21" s="390">
        <v>116.12783351913788</v>
      </c>
      <c r="N21" s="436">
        <v>1</v>
      </c>
      <c r="O21" s="307"/>
      <c r="T21" s="494">
        <f t="shared" si="0"/>
        <v>817.68008015404848</v>
      </c>
      <c r="U21" s="292">
        <f t="shared" si="3"/>
        <v>1026.0648473737822</v>
      </c>
      <c r="V21" s="494">
        <f t="shared" si="1"/>
        <v>208.3847672197337</v>
      </c>
      <c r="W21" s="292">
        <v>19.43</v>
      </c>
      <c r="X21" s="292">
        <f t="shared" si="2"/>
        <v>209.14451999999997</v>
      </c>
    </row>
    <row r="22" spans="1:24">
      <c r="A22" s="308">
        <v>19</v>
      </c>
      <c r="B22" s="354" t="s">
        <v>233</v>
      </c>
      <c r="C22" s="302" t="s">
        <v>253</v>
      </c>
      <c r="D22" s="453" t="s">
        <v>252</v>
      </c>
      <c r="E22" s="309">
        <v>119</v>
      </c>
      <c r="F22" s="363">
        <v>63.5</v>
      </c>
      <c r="G22" s="414" t="s">
        <v>190</v>
      </c>
      <c r="H22" s="339">
        <v>2.89</v>
      </c>
      <c r="I22" s="339">
        <v>7.0799999999999983</v>
      </c>
      <c r="J22" s="429">
        <v>73.47</v>
      </c>
      <c r="K22" s="377">
        <v>2.2843329760357145</v>
      </c>
      <c r="L22" s="323">
        <v>75.754332976035712</v>
      </c>
      <c r="M22" s="390">
        <v>116.12783351913788</v>
      </c>
      <c r="N22" s="436">
        <v>1</v>
      </c>
      <c r="O22" s="307"/>
      <c r="P22" s="292">
        <f>L23*10.764</f>
        <v>817.9124712284289</v>
      </c>
      <c r="Q22" s="292">
        <v>20.36</v>
      </c>
      <c r="T22" s="494">
        <f t="shared" si="0"/>
        <v>815.41964015404835</v>
      </c>
      <c r="U22" s="292">
        <f t="shared" si="3"/>
        <v>1026.0648473737822</v>
      </c>
      <c r="V22" s="494">
        <f t="shared" si="1"/>
        <v>210.64520721973383</v>
      </c>
      <c r="W22" s="292">
        <v>19.64</v>
      </c>
      <c r="X22" s="292">
        <f t="shared" si="2"/>
        <v>211.40495999999999</v>
      </c>
    </row>
    <row r="23" spans="1:24" ht="15.75" thickBot="1">
      <c r="A23" s="411">
        <v>20</v>
      </c>
      <c r="B23" s="353" t="s">
        <v>233</v>
      </c>
      <c r="C23" s="312" t="s">
        <v>253</v>
      </c>
      <c r="D23" s="454" t="s">
        <v>252</v>
      </c>
      <c r="E23" s="314">
        <v>120</v>
      </c>
      <c r="F23" s="364">
        <v>63.5</v>
      </c>
      <c r="G23" s="415" t="s">
        <v>190</v>
      </c>
      <c r="H23" s="312">
        <v>2.89</v>
      </c>
      <c r="I23" s="312">
        <v>7.2900000000000063</v>
      </c>
      <c r="J23" s="430">
        <v>73.680000000000007</v>
      </c>
      <c r="K23" s="378">
        <v>2.3059226336333025</v>
      </c>
      <c r="L23" s="418">
        <v>75.985922633633308</v>
      </c>
      <c r="M23" s="391">
        <v>116.12783351913788</v>
      </c>
      <c r="N23" s="478">
        <v>1</v>
      </c>
      <c r="O23" s="318"/>
      <c r="P23" s="292">
        <f>P22-Villas!Q33</f>
        <v>-217.84990665430962</v>
      </c>
      <c r="Q23" s="292">
        <f>Q22*10.764</f>
        <v>219.15503999999999</v>
      </c>
      <c r="T23" s="494">
        <f t="shared" si="0"/>
        <v>817.9124712284289</v>
      </c>
      <c r="U23" s="292">
        <f t="shared" si="3"/>
        <v>1026.0648473737822</v>
      </c>
      <c r="V23" s="494">
        <f t="shared" si="1"/>
        <v>208.15237614535329</v>
      </c>
      <c r="W23" s="292">
        <v>19.43</v>
      </c>
      <c r="X23" s="292">
        <f t="shared" si="2"/>
        <v>209.14451999999997</v>
      </c>
    </row>
    <row r="24" spans="1:24">
      <c r="A24" s="294">
        <v>21</v>
      </c>
      <c r="B24" s="337" t="s">
        <v>246</v>
      </c>
      <c r="C24" s="339" t="s">
        <v>253</v>
      </c>
      <c r="D24" s="455" t="s">
        <v>252</v>
      </c>
      <c r="E24" s="349">
        <v>201</v>
      </c>
      <c r="F24" s="365">
        <v>61.75</v>
      </c>
      <c r="G24" s="419" t="s">
        <v>190</v>
      </c>
      <c r="H24" s="339">
        <v>2.89</v>
      </c>
      <c r="I24" s="339">
        <v>6.1099999999999994</v>
      </c>
      <c r="J24" s="429">
        <v>70.75</v>
      </c>
      <c r="K24" s="379">
        <v>2.3064133076696116</v>
      </c>
      <c r="L24" s="409">
        <v>73.056413307669615</v>
      </c>
      <c r="M24" s="392">
        <v>116.12783351913788</v>
      </c>
      <c r="N24" s="479">
        <v>1</v>
      </c>
      <c r="O24" s="356"/>
      <c r="T24" s="494">
        <f t="shared" si="0"/>
        <v>786.37923284375574</v>
      </c>
      <c r="U24" s="292">
        <f>Villas!Q34</f>
        <v>1035.9827763033968</v>
      </c>
      <c r="V24" s="494">
        <f t="shared" si="1"/>
        <v>249.60354345964106</v>
      </c>
      <c r="W24" s="292">
        <v>23.26</v>
      </c>
      <c r="X24" s="292">
        <f t="shared" si="2"/>
        <v>250.37064000000001</v>
      </c>
    </row>
    <row r="25" spans="1:24">
      <c r="A25" s="308">
        <v>22</v>
      </c>
      <c r="B25" s="354" t="s">
        <v>246</v>
      </c>
      <c r="C25" s="302" t="s">
        <v>253</v>
      </c>
      <c r="D25" s="453" t="s">
        <v>252</v>
      </c>
      <c r="E25" s="309">
        <v>202</v>
      </c>
      <c r="F25" s="366">
        <v>63.5</v>
      </c>
      <c r="G25" s="414" t="s">
        <v>190</v>
      </c>
      <c r="H25" s="339">
        <v>2.89</v>
      </c>
      <c r="I25" s="339">
        <v>6.3900000000000006</v>
      </c>
      <c r="J25" s="429">
        <v>72.78</v>
      </c>
      <c r="K25" s="380">
        <v>2.2855596611264866</v>
      </c>
      <c r="L25" s="323">
        <v>75.065559661126485</v>
      </c>
      <c r="M25" s="393">
        <v>116.12783351913788</v>
      </c>
      <c r="N25" s="479">
        <v>1</v>
      </c>
      <c r="O25" s="307"/>
      <c r="T25" s="494">
        <f t="shared" si="0"/>
        <v>808.00568419236549</v>
      </c>
      <c r="U25" s="292">
        <f>Villas!Q35</f>
        <v>1026.6158434254276</v>
      </c>
      <c r="V25" s="494">
        <f t="shared" si="1"/>
        <v>218.61015923306206</v>
      </c>
    </row>
    <row r="26" spans="1:24">
      <c r="A26" s="308">
        <v>23</v>
      </c>
      <c r="B26" s="354" t="s">
        <v>246</v>
      </c>
      <c r="C26" s="302" t="s">
        <v>253</v>
      </c>
      <c r="D26" s="453" t="s">
        <v>252</v>
      </c>
      <c r="E26" s="309">
        <v>203</v>
      </c>
      <c r="F26" s="366">
        <v>63.5</v>
      </c>
      <c r="G26" s="414" t="s">
        <v>190</v>
      </c>
      <c r="H26" s="339">
        <v>2.89</v>
      </c>
      <c r="I26" s="339">
        <v>6.4099999999999966</v>
      </c>
      <c r="J26" s="429">
        <v>72.8</v>
      </c>
      <c r="K26" s="380">
        <v>2.2855596611264866</v>
      </c>
      <c r="L26" s="323">
        <v>75.085559661126482</v>
      </c>
      <c r="M26" s="393">
        <v>116.12783351913788</v>
      </c>
      <c r="N26" s="479">
        <v>1</v>
      </c>
      <c r="O26" s="307"/>
      <c r="T26" s="494">
        <f t="shared" si="0"/>
        <v>808.22096419236539</v>
      </c>
      <c r="U26" s="292">
        <f>Villas!Q36</f>
        <v>1026.6158434254276</v>
      </c>
      <c r="V26" s="494">
        <f t="shared" si="1"/>
        <v>218.39487923306217</v>
      </c>
    </row>
    <row r="27" spans="1:24">
      <c r="A27" s="308">
        <v>24</v>
      </c>
      <c r="B27" s="354" t="s">
        <v>246</v>
      </c>
      <c r="C27" s="302" t="s">
        <v>253</v>
      </c>
      <c r="D27" s="453" t="s">
        <v>252</v>
      </c>
      <c r="E27" s="309">
        <v>204</v>
      </c>
      <c r="F27" s="366">
        <v>63.5</v>
      </c>
      <c r="G27" s="414" t="s">
        <v>190</v>
      </c>
      <c r="H27" s="339">
        <v>2.89</v>
      </c>
      <c r="I27" s="339">
        <v>6.3900000000000006</v>
      </c>
      <c r="J27" s="429">
        <v>72.78</v>
      </c>
      <c r="K27" s="380">
        <v>2.2855596611264866</v>
      </c>
      <c r="L27" s="323">
        <v>75.065559661126485</v>
      </c>
      <c r="M27" s="393">
        <v>116.12783351913788</v>
      </c>
      <c r="N27" s="479">
        <v>1</v>
      </c>
      <c r="O27" s="307"/>
      <c r="T27" s="494">
        <f t="shared" si="0"/>
        <v>808.00568419236549</v>
      </c>
      <c r="U27" s="292">
        <f>Villas!Q37</f>
        <v>1026.6158434254276</v>
      </c>
      <c r="V27" s="494">
        <f t="shared" si="1"/>
        <v>218.61015923306206</v>
      </c>
    </row>
    <row r="28" spans="1:24">
      <c r="A28" s="308">
        <v>25</v>
      </c>
      <c r="B28" s="354" t="s">
        <v>246</v>
      </c>
      <c r="C28" s="302" t="s">
        <v>253</v>
      </c>
      <c r="D28" s="453" t="s">
        <v>252</v>
      </c>
      <c r="E28" s="309">
        <v>205</v>
      </c>
      <c r="F28" s="366">
        <v>63.5</v>
      </c>
      <c r="G28" s="414" t="s">
        <v>190</v>
      </c>
      <c r="H28" s="339">
        <v>2.89</v>
      </c>
      <c r="I28" s="339">
        <v>6.4099999999999966</v>
      </c>
      <c r="J28" s="429">
        <v>72.8</v>
      </c>
      <c r="K28" s="380">
        <v>2.2855596611264866</v>
      </c>
      <c r="L28" s="323">
        <v>75.085559661126482</v>
      </c>
      <c r="M28" s="393">
        <v>116.12783351913788</v>
      </c>
      <c r="N28" s="479">
        <v>1</v>
      </c>
      <c r="O28" s="307"/>
      <c r="T28" s="494">
        <f t="shared" si="0"/>
        <v>808.22096419236539</v>
      </c>
      <c r="U28" s="292">
        <f>Villas!Q38</f>
        <v>1026.6158434254276</v>
      </c>
      <c r="V28" s="494">
        <f t="shared" si="1"/>
        <v>218.39487923306217</v>
      </c>
    </row>
    <row r="29" spans="1:24">
      <c r="A29" s="308">
        <v>26</v>
      </c>
      <c r="B29" s="354" t="s">
        <v>246</v>
      </c>
      <c r="C29" s="302" t="s">
        <v>253</v>
      </c>
      <c r="D29" s="453" t="s">
        <v>252</v>
      </c>
      <c r="E29" s="309">
        <v>206</v>
      </c>
      <c r="F29" s="366">
        <v>63.5</v>
      </c>
      <c r="G29" s="414" t="s">
        <v>190</v>
      </c>
      <c r="H29" s="339">
        <v>2.89</v>
      </c>
      <c r="I29" s="339">
        <v>6.3900000000000006</v>
      </c>
      <c r="J29" s="429">
        <v>72.78</v>
      </c>
      <c r="K29" s="380">
        <v>2.2855596611264866</v>
      </c>
      <c r="L29" s="323">
        <v>75.065559661126485</v>
      </c>
      <c r="M29" s="393">
        <v>116.12783351913788</v>
      </c>
      <c r="N29" s="479">
        <v>1</v>
      </c>
      <c r="O29" s="307"/>
      <c r="T29" s="494">
        <f t="shared" si="0"/>
        <v>808.00568419236549</v>
      </c>
      <c r="U29" s="292">
        <f>Villas!Q39</f>
        <v>1026.6158434254276</v>
      </c>
      <c r="V29" s="494">
        <f t="shared" si="1"/>
        <v>218.61015923306206</v>
      </c>
    </row>
    <row r="30" spans="1:24">
      <c r="A30" s="308">
        <v>27</v>
      </c>
      <c r="B30" s="354" t="s">
        <v>246</v>
      </c>
      <c r="C30" s="302" t="s">
        <v>253</v>
      </c>
      <c r="D30" s="453" t="s">
        <v>252</v>
      </c>
      <c r="E30" s="309">
        <v>207</v>
      </c>
      <c r="F30" s="366">
        <v>63.5</v>
      </c>
      <c r="G30" s="414" t="s">
        <v>190</v>
      </c>
      <c r="H30" s="339">
        <v>2.89</v>
      </c>
      <c r="I30" s="339">
        <v>6.4099999999999966</v>
      </c>
      <c r="J30" s="429">
        <v>72.8</v>
      </c>
      <c r="K30" s="380">
        <v>2.2855596611264866</v>
      </c>
      <c r="L30" s="323">
        <v>75.085559661126482</v>
      </c>
      <c r="M30" s="393">
        <v>116.12783351913788</v>
      </c>
      <c r="N30" s="479">
        <v>1</v>
      </c>
      <c r="O30" s="307"/>
      <c r="T30" s="494">
        <f t="shared" si="0"/>
        <v>808.22096419236539</v>
      </c>
      <c r="U30" s="292">
        <f>Villas!Q40</f>
        <v>1026.6158434254276</v>
      </c>
      <c r="V30" s="494">
        <f t="shared" si="1"/>
        <v>218.39487923306217</v>
      </c>
    </row>
    <row r="31" spans="1:24">
      <c r="A31" s="308">
        <v>28</v>
      </c>
      <c r="B31" s="354" t="s">
        <v>246</v>
      </c>
      <c r="C31" s="302" t="s">
        <v>253</v>
      </c>
      <c r="D31" s="453" t="s">
        <v>252</v>
      </c>
      <c r="E31" s="309">
        <v>208</v>
      </c>
      <c r="F31" s="366">
        <v>63.5</v>
      </c>
      <c r="G31" s="414" t="s">
        <v>190</v>
      </c>
      <c r="H31" s="339">
        <v>2.89</v>
      </c>
      <c r="I31" s="339">
        <v>6.3900000000000006</v>
      </c>
      <c r="J31" s="429">
        <v>72.78</v>
      </c>
      <c r="K31" s="380">
        <v>2.2855596611264866</v>
      </c>
      <c r="L31" s="323">
        <v>75.065559661126485</v>
      </c>
      <c r="M31" s="393">
        <v>116.12783351913788</v>
      </c>
      <c r="N31" s="479">
        <v>1</v>
      </c>
      <c r="O31" s="307"/>
      <c r="T31" s="494">
        <f t="shared" si="0"/>
        <v>808.00568419236549</v>
      </c>
      <c r="U31" s="292">
        <f>Villas!Q41</f>
        <v>1026.6158434254276</v>
      </c>
      <c r="V31" s="494">
        <f t="shared" si="1"/>
        <v>218.61015923306206</v>
      </c>
    </row>
    <row r="32" spans="1:24">
      <c r="A32" s="308">
        <v>29</v>
      </c>
      <c r="B32" s="354" t="s">
        <v>246</v>
      </c>
      <c r="C32" s="302" t="s">
        <v>253</v>
      </c>
      <c r="D32" s="453" t="s">
        <v>252</v>
      </c>
      <c r="E32" s="309">
        <v>209</v>
      </c>
      <c r="F32" s="366">
        <v>63.5</v>
      </c>
      <c r="G32" s="414" t="s">
        <v>190</v>
      </c>
      <c r="H32" s="339">
        <v>2.89</v>
      </c>
      <c r="I32" s="339">
        <v>6.4099999999999966</v>
      </c>
      <c r="J32" s="429">
        <v>72.8</v>
      </c>
      <c r="K32" s="380">
        <v>2.2855596611264866</v>
      </c>
      <c r="L32" s="323">
        <v>75.085559661126482</v>
      </c>
      <c r="M32" s="393">
        <v>116.12783351913788</v>
      </c>
      <c r="N32" s="479">
        <v>1</v>
      </c>
      <c r="O32" s="307"/>
      <c r="T32" s="494">
        <f t="shared" si="0"/>
        <v>808.22096419236539</v>
      </c>
      <c r="U32" s="292">
        <f>Villas!Q42</f>
        <v>1026.6158434254276</v>
      </c>
      <c r="V32" s="494">
        <f t="shared" si="1"/>
        <v>218.39487923306217</v>
      </c>
    </row>
    <row r="33" spans="1:22" ht="15.75" thickBot="1">
      <c r="A33" s="311">
        <v>30</v>
      </c>
      <c r="B33" s="353" t="s">
        <v>246</v>
      </c>
      <c r="C33" s="312" t="s">
        <v>253</v>
      </c>
      <c r="D33" s="454" t="s">
        <v>252</v>
      </c>
      <c r="E33" s="314">
        <v>210</v>
      </c>
      <c r="F33" s="367">
        <v>63.5</v>
      </c>
      <c r="G33" s="415" t="s">
        <v>190</v>
      </c>
      <c r="H33" s="312">
        <v>2.89</v>
      </c>
      <c r="I33" s="312">
        <v>6.3900000000000006</v>
      </c>
      <c r="J33" s="430">
        <v>72.78</v>
      </c>
      <c r="K33" s="381">
        <v>2.2855596611264866</v>
      </c>
      <c r="L33" s="418">
        <v>75.065559661126485</v>
      </c>
      <c r="M33" s="394">
        <v>116.12783351913788</v>
      </c>
      <c r="N33" s="478">
        <v>1</v>
      </c>
      <c r="O33" s="318"/>
      <c r="T33" s="494">
        <f t="shared" si="0"/>
        <v>808.00568419236549</v>
      </c>
      <c r="U33" s="292">
        <f>Villas!Q43</f>
        <v>1026.6158434254276</v>
      </c>
      <c r="V33" s="494">
        <f t="shared" si="1"/>
        <v>218.61015923306206</v>
      </c>
    </row>
    <row r="34" spans="1:22">
      <c r="A34" s="352">
        <v>31</v>
      </c>
      <c r="B34" s="337" t="s">
        <v>246</v>
      </c>
      <c r="C34" s="339" t="s">
        <v>253</v>
      </c>
      <c r="D34" s="455" t="s">
        <v>252</v>
      </c>
      <c r="E34" s="349">
        <v>211</v>
      </c>
      <c r="F34" s="368">
        <v>61.74</v>
      </c>
      <c r="G34" s="419" t="s">
        <v>190</v>
      </c>
      <c r="H34" s="339">
        <v>2.89</v>
      </c>
      <c r="I34" s="339">
        <v>6.1000000000000014</v>
      </c>
      <c r="J34" s="429">
        <v>70.72999999999999</v>
      </c>
      <c r="K34" s="382">
        <v>2.2843329760357145</v>
      </c>
      <c r="L34" s="409">
        <v>73.014332976035703</v>
      </c>
      <c r="M34" s="395">
        <v>116.12783351913788</v>
      </c>
      <c r="N34" s="479">
        <v>1</v>
      </c>
      <c r="O34" s="356"/>
      <c r="T34" s="494">
        <f t="shared" si="0"/>
        <v>785.9262801540483</v>
      </c>
      <c r="U34" s="292">
        <f>Villas!Q53</f>
        <v>1035.7623778827385</v>
      </c>
      <c r="V34" s="494">
        <f t="shared" si="1"/>
        <v>249.83609772869022</v>
      </c>
    </row>
    <row r="35" spans="1:22">
      <c r="A35" s="308">
        <v>32</v>
      </c>
      <c r="B35" s="354" t="s">
        <v>246</v>
      </c>
      <c r="C35" s="302" t="s">
        <v>253</v>
      </c>
      <c r="D35" s="453" t="s">
        <v>252</v>
      </c>
      <c r="E35" s="309">
        <v>212</v>
      </c>
      <c r="F35" s="369">
        <v>63.5</v>
      </c>
      <c r="G35" s="414" t="s">
        <v>190</v>
      </c>
      <c r="H35" s="339">
        <v>2.89</v>
      </c>
      <c r="I35" s="339">
        <v>6.5799999999999983</v>
      </c>
      <c r="J35" s="429">
        <v>72.97</v>
      </c>
      <c r="K35" s="383">
        <v>2.2843329760357145</v>
      </c>
      <c r="L35" s="323">
        <v>75.254332976035712</v>
      </c>
      <c r="M35" s="396">
        <v>116.12783351913788</v>
      </c>
      <c r="N35" s="479">
        <v>1</v>
      </c>
      <c r="O35" s="307"/>
      <c r="T35" s="494">
        <f t="shared" si="0"/>
        <v>810.0376401540484</v>
      </c>
      <c r="U35" s="292">
        <f>Villas!Q52</f>
        <v>1026.0648473737822</v>
      </c>
      <c r="V35" s="494">
        <f t="shared" si="1"/>
        <v>216.02720721973378</v>
      </c>
    </row>
    <row r="36" spans="1:22">
      <c r="A36" s="308">
        <v>33</v>
      </c>
      <c r="B36" s="354" t="s">
        <v>246</v>
      </c>
      <c r="C36" s="302" t="s">
        <v>253</v>
      </c>
      <c r="D36" s="453" t="s">
        <v>252</v>
      </c>
      <c r="E36" s="309">
        <v>213</v>
      </c>
      <c r="F36" s="369">
        <v>61.74</v>
      </c>
      <c r="G36" s="414" t="s">
        <v>190</v>
      </c>
      <c r="H36" s="339">
        <v>2.89</v>
      </c>
      <c r="I36" s="339">
        <v>8.1199999999999974</v>
      </c>
      <c r="J36" s="429">
        <v>72.75</v>
      </c>
      <c r="K36" s="383">
        <v>2.2843329760357145</v>
      </c>
      <c r="L36" s="323">
        <v>75.034332976035714</v>
      </c>
      <c r="M36" s="396">
        <v>116.12783351913788</v>
      </c>
      <c r="N36" s="479">
        <v>1</v>
      </c>
      <c r="O36" s="307"/>
      <c r="T36" s="494">
        <f t="shared" si="0"/>
        <v>807.66956015404833</v>
      </c>
      <c r="U36" s="292">
        <f>U35</f>
        <v>1026.0648473737822</v>
      </c>
      <c r="V36" s="494">
        <f t="shared" si="1"/>
        <v>218.39528721973386</v>
      </c>
    </row>
    <row r="37" spans="1:22">
      <c r="A37" s="308">
        <v>34</v>
      </c>
      <c r="B37" s="354" t="s">
        <v>246</v>
      </c>
      <c r="C37" s="302" t="s">
        <v>253</v>
      </c>
      <c r="D37" s="453" t="s">
        <v>252</v>
      </c>
      <c r="E37" s="309">
        <v>214</v>
      </c>
      <c r="F37" s="369">
        <v>63.5</v>
      </c>
      <c r="G37" s="414" t="s">
        <v>190</v>
      </c>
      <c r="H37" s="339">
        <v>2.89</v>
      </c>
      <c r="I37" s="339">
        <v>6.5799999999999983</v>
      </c>
      <c r="J37" s="429">
        <v>72.97</v>
      </c>
      <c r="K37" s="383">
        <v>2.2843329760357145</v>
      </c>
      <c r="L37" s="323">
        <v>75.254332976035712</v>
      </c>
      <c r="M37" s="396">
        <v>116.12783351913788</v>
      </c>
      <c r="N37" s="479">
        <v>1</v>
      </c>
      <c r="O37" s="307"/>
      <c r="T37" s="494">
        <f t="shared" si="0"/>
        <v>810.0376401540484</v>
      </c>
      <c r="U37" s="292">
        <f t="shared" ref="U37:U43" si="4">U36</f>
        <v>1026.0648473737822</v>
      </c>
      <c r="V37" s="494">
        <f t="shared" si="1"/>
        <v>216.02720721973378</v>
      </c>
    </row>
    <row r="38" spans="1:22">
      <c r="A38" s="308">
        <v>35</v>
      </c>
      <c r="B38" s="354" t="s">
        <v>246</v>
      </c>
      <c r="C38" s="302" t="s">
        <v>253</v>
      </c>
      <c r="D38" s="453" t="s">
        <v>252</v>
      </c>
      <c r="E38" s="309">
        <v>215</v>
      </c>
      <c r="F38" s="369">
        <v>61.74</v>
      </c>
      <c r="G38" s="414" t="s">
        <v>190</v>
      </c>
      <c r="H38" s="339">
        <v>2.89</v>
      </c>
      <c r="I38" s="339">
        <v>8.1199999999999974</v>
      </c>
      <c r="J38" s="429">
        <v>72.75</v>
      </c>
      <c r="K38" s="383">
        <v>2.2843329760357145</v>
      </c>
      <c r="L38" s="323">
        <v>75.034332976035714</v>
      </c>
      <c r="M38" s="396">
        <v>116.12783351913788</v>
      </c>
      <c r="N38" s="479">
        <v>1</v>
      </c>
      <c r="O38" s="307"/>
      <c r="T38" s="494">
        <f t="shared" si="0"/>
        <v>807.66956015404833</v>
      </c>
      <c r="U38" s="292">
        <f t="shared" si="4"/>
        <v>1026.0648473737822</v>
      </c>
      <c r="V38" s="494">
        <f t="shared" si="1"/>
        <v>218.39528721973386</v>
      </c>
    </row>
    <row r="39" spans="1:22">
      <c r="A39" s="308">
        <v>36</v>
      </c>
      <c r="B39" s="354" t="s">
        <v>246</v>
      </c>
      <c r="C39" s="302" t="s">
        <v>253</v>
      </c>
      <c r="D39" s="453" t="s">
        <v>252</v>
      </c>
      <c r="E39" s="309">
        <v>216</v>
      </c>
      <c r="F39" s="369">
        <v>63.5</v>
      </c>
      <c r="G39" s="414" t="s">
        <v>190</v>
      </c>
      <c r="H39" s="339">
        <v>2.89</v>
      </c>
      <c r="I39" s="339">
        <v>6.5799999999999983</v>
      </c>
      <c r="J39" s="429">
        <v>72.97</v>
      </c>
      <c r="K39" s="383">
        <v>2.2843329760357145</v>
      </c>
      <c r="L39" s="323">
        <v>75.254332976035712</v>
      </c>
      <c r="M39" s="396">
        <v>116.12783351913788</v>
      </c>
      <c r="N39" s="479">
        <v>1</v>
      </c>
      <c r="O39" s="307"/>
      <c r="T39" s="494">
        <f t="shared" si="0"/>
        <v>810.0376401540484</v>
      </c>
      <c r="U39" s="292">
        <f t="shared" si="4"/>
        <v>1026.0648473737822</v>
      </c>
      <c r="V39" s="494">
        <f t="shared" si="1"/>
        <v>216.02720721973378</v>
      </c>
    </row>
    <row r="40" spans="1:22">
      <c r="A40" s="308">
        <v>37</v>
      </c>
      <c r="B40" s="354" t="s">
        <v>246</v>
      </c>
      <c r="C40" s="302" t="s">
        <v>253</v>
      </c>
      <c r="D40" s="453" t="s">
        <v>252</v>
      </c>
      <c r="E40" s="309">
        <v>217</v>
      </c>
      <c r="F40" s="369">
        <v>61.74</v>
      </c>
      <c r="G40" s="414" t="s">
        <v>190</v>
      </c>
      <c r="H40" s="339">
        <v>2.89</v>
      </c>
      <c r="I40" s="339">
        <v>8.1199999999999974</v>
      </c>
      <c r="J40" s="429">
        <v>72.75</v>
      </c>
      <c r="K40" s="383">
        <v>2.2843329760357145</v>
      </c>
      <c r="L40" s="323">
        <v>75.034332976035714</v>
      </c>
      <c r="M40" s="396">
        <v>116.12783351913788</v>
      </c>
      <c r="N40" s="479">
        <v>1</v>
      </c>
      <c r="O40" s="307"/>
      <c r="T40" s="494">
        <f t="shared" si="0"/>
        <v>807.66956015404833</v>
      </c>
      <c r="U40" s="292">
        <f t="shared" si="4"/>
        <v>1026.0648473737822</v>
      </c>
      <c r="V40" s="494">
        <f t="shared" si="1"/>
        <v>218.39528721973386</v>
      </c>
    </row>
    <row r="41" spans="1:22">
      <c r="A41" s="308">
        <v>38</v>
      </c>
      <c r="B41" s="354" t="s">
        <v>246</v>
      </c>
      <c r="C41" s="302" t="s">
        <v>253</v>
      </c>
      <c r="D41" s="453" t="s">
        <v>252</v>
      </c>
      <c r="E41" s="309">
        <v>218</v>
      </c>
      <c r="F41" s="369">
        <v>63.5</v>
      </c>
      <c r="G41" s="414" t="s">
        <v>190</v>
      </c>
      <c r="H41" s="339">
        <v>2.89</v>
      </c>
      <c r="I41" s="339">
        <v>6.5799999999999983</v>
      </c>
      <c r="J41" s="429">
        <v>72.97</v>
      </c>
      <c r="K41" s="383">
        <v>2.2843329760357145</v>
      </c>
      <c r="L41" s="323">
        <v>75.254332976035712</v>
      </c>
      <c r="M41" s="396">
        <v>116.12783351913788</v>
      </c>
      <c r="N41" s="479">
        <v>1</v>
      </c>
      <c r="O41" s="307"/>
      <c r="T41" s="494">
        <f t="shared" si="0"/>
        <v>810.0376401540484</v>
      </c>
      <c r="U41" s="292">
        <f t="shared" si="4"/>
        <v>1026.0648473737822</v>
      </c>
      <c r="V41" s="494">
        <f t="shared" si="1"/>
        <v>216.02720721973378</v>
      </c>
    </row>
    <row r="42" spans="1:22">
      <c r="A42" s="308">
        <v>39</v>
      </c>
      <c r="B42" s="354" t="s">
        <v>246</v>
      </c>
      <c r="C42" s="302" t="s">
        <v>253</v>
      </c>
      <c r="D42" s="453" t="s">
        <v>252</v>
      </c>
      <c r="E42" s="400">
        <v>219</v>
      </c>
      <c r="F42" s="369">
        <v>61.74</v>
      </c>
      <c r="G42" s="414" t="s">
        <v>190</v>
      </c>
      <c r="H42" s="339">
        <v>2.89</v>
      </c>
      <c r="I42" s="339">
        <v>8.1199999999999974</v>
      </c>
      <c r="J42" s="429">
        <v>72.75</v>
      </c>
      <c r="K42" s="383">
        <v>2.2843329760357145</v>
      </c>
      <c r="L42" s="323">
        <v>75.034332976035714</v>
      </c>
      <c r="M42" s="396">
        <v>116.12783351913788</v>
      </c>
      <c r="N42" s="479">
        <v>1</v>
      </c>
      <c r="O42" s="307"/>
      <c r="T42" s="494">
        <f t="shared" si="0"/>
        <v>807.66956015404833</v>
      </c>
      <c r="U42" s="292">
        <f t="shared" si="4"/>
        <v>1026.0648473737822</v>
      </c>
      <c r="V42" s="494">
        <f t="shared" si="1"/>
        <v>218.39528721973386</v>
      </c>
    </row>
    <row r="43" spans="1:22" ht="15.75" thickBot="1">
      <c r="A43" s="311">
        <v>40</v>
      </c>
      <c r="B43" s="353" t="s">
        <v>246</v>
      </c>
      <c r="C43" s="312" t="s">
        <v>253</v>
      </c>
      <c r="D43" s="454" t="s">
        <v>252</v>
      </c>
      <c r="E43" s="314">
        <v>220</v>
      </c>
      <c r="F43" s="403">
        <v>63.5</v>
      </c>
      <c r="G43" s="415" t="s">
        <v>190</v>
      </c>
      <c r="H43" s="312">
        <v>2.89</v>
      </c>
      <c r="I43" s="312">
        <v>6.5799999999999983</v>
      </c>
      <c r="J43" s="430">
        <v>72.97</v>
      </c>
      <c r="K43" s="407">
        <v>2.3059226336333025</v>
      </c>
      <c r="L43" s="418">
        <v>75.2759226336333</v>
      </c>
      <c r="M43" s="406">
        <v>116.12783351913788</v>
      </c>
      <c r="N43" s="478">
        <v>1</v>
      </c>
      <c r="O43" s="318"/>
      <c r="T43" s="494">
        <f t="shared" si="0"/>
        <v>810.27003122842882</v>
      </c>
      <c r="U43" s="292">
        <f t="shared" si="4"/>
        <v>1026.0648473737822</v>
      </c>
      <c r="V43" s="494">
        <f t="shared" si="1"/>
        <v>215.79481614535337</v>
      </c>
    </row>
    <row r="44" spans="1:22">
      <c r="A44" s="352">
        <v>41</v>
      </c>
      <c r="B44" s="337" t="s">
        <v>247</v>
      </c>
      <c r="C44" s="339" t="s">
        <v>253</v>
      </c>
      <c r="D44" s="456" t="s">
        <v>252</v>
      </c>
      <c r="E44" s="349">
        <v>301</v>
      </c>
      <c r="F44" s="368">
        <v>61.74</v>
      </c>
      <c r="G44" s="419" t="s">
        <v>190</v>
      </c>
      <c r="H44" s="339">
        <v>2.89</v>
      </c>
      <c r="I44" s="339">
        <v>6.1199999999999974</v>
      </c>
      <c r="J44" s="429">
        <v>70.75</v>
      </c>
      <c r="K44" s="382">
        <v>2.3059226336333025</v>
      </c>
      <c r="L44" s="409">
        <v>73.055922633633301</v>
      </c>
      <c r="M44" s="395">
        <v>116.12783351913788</v>
      </c>
      <c r="N44" s="477">
        <v>1</v>
      </c>
      <c r="O44" s="356"/>
      <c r="T44" s="494">
        <f t="shared" si="0"/>
        <v>786.37395122842884</v>
      </c>
      <c r="U44" s="292">
        <f>Villas!Q54</f>
        <v>1035.9827763033968</v>
      </c>
      <c r="V44" s="494">
        <f t="shared" si="1"/>
        <v>249.60882507496797</v>
      </c>
    </row>
    <row r="45" spans="1:22">
      <c r="A45" s="308">
        <v>42</v>
      </c>
      <c r="B45" s="354" t="s">
        <v>247</v>
      </c>
      <c r="C45" s="302" t="s">
        <v>253</v>
      </c>
      <c r="D45" s="453" t="s">
        <v>252</v>
      </c>
      <c r="E45" s="309">
        <v>302</v>
      </c>
      <c r="F45" s="369">
        <v>63.5</v>
      </c>
      <c r="G45" s="414" t="s">
        <v>190</v>
      </c>
      <c r="H45" s="339">
        <v>2.89</v>
      </c>
      <c r="I45" s="339">
        <v>6.3900000000000006</v>
      </c>
      <c r="J45" s="429">
        <v>72.78</v>
      </c>
      <c r="K45" s="383">
        <v>2.29</v>
      </c>
      <c r="L45" s="409">
        <v>75.070000000000007</v>
      </c>
      <c r="M45" s="396">
        <v>116.12783351913788</v>
      </c>
      <c r="N45" s="436">
        <v>1</v>
      </c>
      <c r="O45" s="307"/>
      <c r="T45" s="494">
        <f t="shared" si="0"/>
        <v>808.05348000000004</v>
      </c>
      <c r="U45" s="292">
        <f>Villas!Q55</f>
        <v>1026.6158434254276</v>
      </c>
      <c r="V45" s="494">
        <f t="shared" si="1"/>
        <v>218.56236342542752</v>
      </c>
    </row>
    <row r="46" spans="1:22">
      <c r="A46" s="308">
        <v>43</v>
      </c>
      <c r="B46" s="354" t="s">
        <v>247</v>
      </c>
      <c r="C46" s="302" t="s">
        <v>253</v>
      </c>
      <c r="D46" s="453" t="s">
        <v>252</v>
      </c>
      <c r="E46" s="309">
        <v>303</v>
      </c>
      <c r="F46" s="369">
        <v>61.69</v>
      </c>
      <c r="G46" s="414" t="s">
        <v>190</v>
      </c>
      <c r="H46" s="339">
        <v>2.89</v>
      </c>
      <c r="I46" s="339">
        <v>8.2199999999999989</v>
      </c>
      <c r="J46" s="429">
        <v>72.8</v>
      </c>
      <c r="K46" s="383">
        <v>2.29</v>
      </c>
      <c r="L46" s="409">
        <v>75.09</v>
      </c>
      <c r="M46" s="396">
        <v>116.12783351913788</v>
      </c>
      <c r="N46" s="436">
        <v>1</v>
      </c>
      <c r="O46" s="307"/>
      <c r="T46" s="494">
        <f t="shared" si="0"/>
        <v>808.26876000000004</v>
      </c>
      <c r="U46" s="292">
        <f>Villas!Q56</f>
        <v>1026.6158434254276</v>
      </c>
      <c r="V46" s="494">
        <f t="shared" si="1"/>
        <v>218.34708342542751</v>
      </c>
    </row>
    <row r="47" spans="1:22">
      <c r="A47" s="352">
        <v>44</v>
      </c>
      <c r="B47" s="354" t="s">
        <v>247</v>
      </c>
      <c r="C47" s="302" t="s">
        <v>253</v>
      </c>
      <c r="D47" s="453" t="s">
        <v>252</v>
      </c>
      <c r="E47" s="309">
        <v>304</v>
      </c>
      <c r="F47" s="369">
        <v>63.5</v>
      </c>
      <c r="G47" s="414" t="s">
        <v>190</v>
      </c>
      <c r="H47" s="339">
        <v>2.89</v>
      </c>
      <c r="I47" s="339">
        <v>6.3900000000000006</v>
      </c>
      <c r="J47" s="429">
        <v>72.78</v>
      </c>
      <c r="K47" s="383">
        <v>2.29</v>
      </c>
      <c r="L47" s="409">
        <v>75.070000000000007</v>
      </c>
      <c r="M47" s="396">
        <v>116.12783351913788</v>
      </c>
      <c r="N47" s="436">
        <v>1</v>
      </c>
      <c r="O47" s="307"/>
      <c r="T47" s="494">
        <f t="shared" si="0"/>
        <v>808.05348000000004</v>
      </c>
      <c r="U47" s="292">
        <f>Villas!Q57</f>
        <v>1026.6158434254276</v>
      </c>
      <c r="V47" s="494">
        <f t="shared" si="1"/>
        <v>218.56236342542752</v>
      </c>
    </row>
    <row r="48" spans="1:22">
      <c r="A48" s="308">
        <v>45</v>
      </c>
      <c r="B48" s="354" t="s">
        <v>247</v>
      </c>
      <c r="C48" s="302" t="s">
        <v>253</v>
      </c>
      <c r="D48" s="453" t="s">
        <v>252</v>
      </c>
      <c r="E48" s="309">
        <v>305</v>
      </c>
      <c r="F48" s="369">
        <v>61.71</v>
      </c>
      <c r="G48" s="414" t="s">
        <v>190</v>
      </c>
      <c r="H48" s="339">
        <v>2.89</v>
      </c>
      <c r="I48" s="339">
        <v>8.1999999999999957</v>
      </c>
      <c r="J48" s="429">
        <v>72.799999999999983</v>
      </c>
      <c r="K48" s="383">
        <v>2.29</v>
      </c>
      <c r="L48" s="409">
        <v>75.089999999999989</v>
      </c>
      <c r="M48" s="396">
        <v>116.12783351913788</v>
      </c>
      <c r="N48" s="436">
        <v>1</v>
      </c>
      <c r="O48" s="307"/>
      <c r="T48" s="494">
        <f t="shared" si="0"/>
        <v>808.26875999999982</v>
      </c>
      <c r="U48" s="292">
        <f>Villas!Q58</f>
        <v>1026.6158434254276</v>
      </c>
      <c r="V48" s="494">
        <f t="shared" si="1"/>
        <v>218.34708342542774</v>
      </c>
    </row>
    <row r="49" spans="1:22">
      <c r="A49" s="308">
        <v>46</v>
      </c>
      <c r="B49" s="354" t="s">
        <v>247</v>
      </c>
      <c r="C49" s="302" t="s">
        <v>253</v>
      </c>
      <c r="D49" s="453" t="s">
        <v>252</v>
      </c>
      <c r="E49" s="309">
        <v>306</v>
      </c>
      <c r="F49" s="369">
        <v>63.5</v>
      </c>
      <c r="G49" s="414" t="s">
        <v>190</v>
      </c>
      <c r="H49" s="339">
        <v>2.89</v>
      </c>
      <c r="I49" s="339">
        <v>6.3900000000000006</v>
      </c>
      <c r="J49" s="429">
        <v>72.78</v>
      </c>
      <c r="K49" s="383">
        <v>2.29</v>
      </c>
      <c r="L49" s="409">
        <v>75.070000000000007</v>
      </c>
      <c r="M49" s="396">
        <v>116.12783351913788</v>
      </c>
      <c r="N49" s="436">
        <v>1</v>
      </c>
      <c r="O49" s="307"/>
      <c r="T49" s="494">
        <f t="shared" si="0"/>
        <v>808.05348000000004</v>
      </c>
      <c r="U49" s="292">
        <f>Villas!Q59</f>
        <v>1026.6158434254276</v>
      </c>
      <c r="V49" s="494">
        <f t="shared" si="1"/>
        <v>218.56236342542752</v>
      </c>
    </row>
    <row r="50" spans="1:22">
      <c r="A50" s="308">
        <v>47</v>
      </c>
      <c r="B50" s="354" t="s">
        <v>247</v>
      </c>
      <c r="C50" s="302" t="s">
        <v>253</v>
      </c>
      <c r="D50" s="453" t="s">
        <v>252</v>
      </c>
      <c r="E50" s="309">
        <v>307</v>
      </c>
      <c r="F50" s="369">
        <v>61.74</v>
      </c>
      <c r="G50" s="414" t="s">
        <v>190</v>
      </c>
      <c r="H50" s="339">
        <v>2.89</v>
      </c>
      <c r="I50" s="339">
        <v>8.1699999999999946</v>
      </c>
      <c r="J50" s="429">
        <v>72.799999999999983</v>
      </c>
      <c r="K50" s="383">
        <v>2.29</v>
      </c>
      <c r="L50" s="409">
        <v>75.089999999999989</v>
      </c>
      <c r="M50" s="396">
        <v>116.12783351913788</v>
      </c>
      <c r="N50" s="436">
        <v>1</v>
      </c>
      <c r="O50" s="307"/>
      <c r="T50" s="494">
        <f t="shared" si="0"/>
        <v>808.26875999999982</v>
      </c>
      <c r="U50" s="292">
        <f>Villas!Q60</f>
        <v>1026.6158434254276</v>
      </c>
      <c r="V50" s="494">
        <f t="shared" si="1"/>
        <v>218.34708342542774</v>
      </c>
    </row>
    <row r="51" spans="1:22">
      <c r="A51" s="308">
        <v>48</v>
      </c>
      <c r="B51" s="354" t="s">
        <v>247</v>
      </c>
      <c r="C51" s="302" t="s">
        <v>253</v>
      </c>
      <c r="D51" s="453" t="s">
        <v>252</v>
      </c>
      <c r="E51" s="309">
        <v>308</v>
      </c>
      <c r="F51" s="369">
        <v>63.5</v>
      </c>
      <c r="G51" s="414" t="s">
        <v>190</v>
      </c>
      <c r="H51" s="339">
        <v>2.89</v>
      </c>
      <c r="I51" s="339">
        <v>6.3900000000000006</v>
      </c>
      <c r="J51" s="429">
        <v>72.78</v>
      </c>
      <c r="K51" s="383">
        <v>2.29</v>
      </c>
      <c r="L51" s="409">
        <v>75.070000000000007</v>
      </c>
      <c r="M51" s="396">
        <v>116.12783351913788</v>
      </c>
      <c r="N51" s="436">
        <v>1</v>
      </c>
      <c r="O51" s="307"/>
      <c r="S51" s="496">
        <f t="shared" ref="S51:S55" si="5">T51/U51</f>
        <v>0.78710404205708751</v>
      </c>
      <c r="T51" s="494">
        <f t="shared" si="0"/>
        <v>808.05348000000004</v>
      </c>
      <c r="U51" s="292">
        <f>Villas!Q61</f>
        <v>1026.6158434254276</v>
      </c>
      <c r="V51" s="494">
        <f t="shared" si="1"/>
        <v>218.56236342542752</v>
      </c>
    </row>
    <row r="52" spans="1:22">
      <c r="A52" s="308">
        <v>49</v>
      </c>
      <c r="B52" s="354" t="s">
        <v>247</v>
      </c>
      <c r="C52" s="302" t="s">
        <v>253</v>
      </c>
      <c r="D52" s="453" t="s">
        <v>252</v>
      </c>
      <c r="E52" s="400">
        <v>309</v>
      </c>
      <c r="F52" s="369">
        <v>61.74</v>
      </c>
      <c r="G52" s="414" t="s">
        <v>190</v>
      </c>
      <c r="H52" s="339">
        <v>2.89</v>
      </c>
      <c r="I52" s="339">
        <v>8.1699999999999946</v>
      </c>
      <c r="J52" s="429">
        <v>72.799999999999983</v>
      </c>
      <c r="K52" s="383">
        <v>2.29</v>
      </c>
      <c r="L52" s="409">
        <v>75.089999999999989</v>
      </c>
      <c r="M52" s="396">
        <v>116.12783351913788</v>
      </c>
      <c r="N52" s="436">
        <v>1</v>
      </c>
      <c r="O52" s="307"/>
      <c r="S52" s="496">
        <f t="shared" si="5"/>
        <v>0.78731374074952287</v>
      </c>
      <c r="T52" s="494">
        <f t="shared" si="0"/>
        <v>808.26875999999982</v>
      </c>
      <c r="U52" s="292">
        <f>Villas!Q62</f>
        <v>1026.6158434254276</v>
      </c>
      <c r="V52" s="494">
        <f t="shared" si="1"/>
        <v>218.34708342542774</v>
      </c>
    </row>
    <row r="53" spans="1:22" ht="15.75" thickBot="1">
      <c r="A53" s="411">
        <v>50</v>
      </c>
      <c r="B53" s="353" t="s">
        <v>247</v>
      </c>
      <c r="C53" s="312" t="s">
        <v>253</v>
      </c>
      <c r="D53" s="457" t="s">
        <v>252</v>
      </c>
      <c r="E53" s="314">
        <v>310</v>
      </c>
      <c r="F53" s="370">
        <v>63.5</v>
      </c>
      <c r="G53" s="415" t="s">
        <v>190</v>
      </c>
      <c r="H53" s="312">
        <v>2.89</v>
      </c>
      <c r="I53" s="312">
        <v>6.3900000000000006</v>
      </c>
      <c r="J53" s="430">
        <v>72.78</v>
      </c>
      <c r="K53" s="383">
        <v>2.29</v>
      </c>
      <c r="L53" s="418">
        <v>75.070000000000007</v>
      </c>
      <c r="M53" s="405">
        <v>116.12783351913788</v>
      </c>
      <c r="N53" s="478">
        <v>1</v>
      </c>
      <c r="O53" s="318"/>
      <c r="S53" s="496">
        <f t="shared" si="5"/>
        <v>0.78710404205708751</v>
      </c>
      <c r="T53" s="494">
        <f t="shared" si="0"/>
        <v>808.05348000000004</v>
      </c>
      <c r="U53" s="292">
        <f>Villas!Q63</f>
        <v>1026.6158434254276</v>
      </c>
      <c r="V53" s="494">
        <f t="shared" si="1"/>
        <v>218.56236342542752</v>
      </c>
    </row>
    <row r="54" spans="1:22">
      <c r="A54" s="294">
        <v>51</v>
      </c>
      <c r="B54" s="337" t="s">
        <v>247</v>
      </c>
      <c r="C54" s="339" t="s">
        <v>250</v>
      </c>
      <c r="D54" s="458" t="s">
        <v>252</v>
      </c>
      <c r="E54" s="357">
        <v>311</v>
      </c>
      <c r="F54" s="428">
        <v>123.79</v>
      </c>
      <c r="G54" s="419" t="s">
        <v>190</v>
      </c>
      <c r="H54" s="412">
        <v>43.91</v>
      </c>
      <c r="I54" s="339">
        <v>11.269999999999996</v>
      </c>
      <c r="J54" s="429">
        <v>178.96999999999997</v>
      </c>
      <c r="K54" s="374">
        <v>4.166067905280042</v>
      </c>
      <c r="L54" s="409">
        <v>183.13606790528002</v>
      </c>
      <c r="M54" s="386">
        <v>209.03010033444818</v>
      </c>
      <c r="N54" s="479">
        <v>1</v>
      </c>
      <c r="O54" s="356"/>
      <c r="S54" s="496">
        <f t="shared" si="5"/>
        <v>0.86756529900802071</v>
      </c>
      <c r="T54" s="494">
        <f t="shared" si="0"/>
        <v>1971.276634932434</v>
      </c>
      <c r="U54" s="292">
        <f>Villas!Q23</f>
        <v>2272.1939630208853</v>
      </c>
      <c r="V54" s="494">
        <f t="shared" si="1"/>
        <v>300.91732808845131</v>
      </c>
    </row>
    <row r="55" spans="1:22">
      <c r="A55" s="308">
        <v>52</v>
      </c>
      <c r="B55" s="354" t="s">
        <v>247</v>
      </c>
      <c r="C55" s="302" t="s">
        <v>250</v>
      </c>
      <c r="D55" s="459" t="s">
        <v>252</v>
      </c>
      <c r="E55" s="304">
        <v>312</v>
      </c>
      <c r="F55" s="360">
        <v>123.79</v>
      </c>
      <c r="G55" s="414" t="s">
        <v>190</v>
      </c>
      <c r="H55" s="371">
        <v>43.91</v>
      </c>
      <c r="I55" s="339">
        <v>13.309999999999988</v>
      </c>
      <c r="J55" s="429">
        <v>181.01</v>
      </c>
      <c r="K55" s="375">
        <v>4.166067905280042</v>
      </c>
      <c r="L55" s="409">
        <v>185.17606790528004</v>
      </c>
      <c r="M55" s="387">
        <v>209.03010033444818</v>
      </c>
      <c r="N55" s="479">
        <v>1</v>
      </c>
      <c r="O55" s="307"/>
      <c r="S55" s="496">
        <f t="shared" si="5"/>
        <v>0.86796829603899173</v>
      </c>
      <c r="T55" s="494">
        <f t="shared" si="0"/>
        <v>1993.2351949324341</v>
      </c>
      <c r="U55" s="292">
        <f>Villas!Q22</f>
        <v>2296.4377892932762</v>
      </c>
      <c r="V55" s="494">
        <f t="shared" si="1"/>
        <v>303.20259436084211</v>
      </c>
    </row>
    <row r="56" spans="1:22">
      <c r="A56" s="308">
        <v>53</v>
      </c>
      <c r="B56" s="354" t="s">
        <v>247</v>
      </c>
      <c r="C56" s="302" t="s">
        <v>250</v>
      </c>
      <c r="D56" s="459" t="s">
        <v>252</v>
      </c>
      <c r="E56" s="304">
        <v>313</v>
      </c>
      <c r="F56" s="360">
        <v>123.79</v>
      </c>
      <c r="G56" s="414" t="s">
        <v>190</v>
      </c>
      <c r="H56" s="371">
        <v>43.91</v>
      </c>
      <c r="I56" s="339">
        <v>13.309999999999988</v>
      </c>
      <c r="J56" s="429">
        <v>181.01</v>
      </c>
      <c r="K56" s="375">
        <v>4.166067905280042</v>
      </c>
      <c r="L56" s="409">
        <v>185.17606790528004</v>
      </c>
      <c r="M56" s="387">
        <v>209.03010033444818</v>
      </c>
      <c r="N56" s="479">
        <v>1</v>
      </c>
      <c r="O56" s="307"/>
      <c r="S56" s="496">
        <f>T56/U56</f>
        <v>0.86796829603899173</v>
      </c>
      <c r="T56" s="494">
        <f t="shared" si="0"/>
        <v>1993.2351949324341</v>
      </c>
      <c r="U56" s="292">
        <f>U55</f>
        <v>2296.4377892932762</v>
      </c>
      <c r="V56" s="494">
        <f t="shared" si="1"/>
        <v>303.20259436084211</v>
      </c>
    </row>
    <row r="57" spans="1:22">
      <c r="A57" s="308">
        <v>54</v>
      </c>
      <c r="B57" s="354" t="s">
        <v>247</v>
      </c>
      <c r="C57" s="302" t="s">
        <v>250</v>
      </c>
      <c r="D57" s="459" t="s">
        <v>252</v>
      </c>
      <c r="E57" s="304">
        <v>314</v>
      </c>
      <c r="F57" s="360">
        <v>123.79</v>
      </c>
      <c r="G57" s="414" t="s">
        <v>190</v>
      </c>
      <c r="H57" s="371">
        <v>43.91</v>
      </c>
      <c r="I57" s="339">
        <v>13.309999999999988</v>
      </c>
      <c r="J57" s="429">
        <v>181.01</v>
      </c>
      <c r="K57" s="375">
        <v>4.166067905280042</v>
      </c>
      <c r="L57" s="409">
        <v>185.17606790528004</v>
      </c>
      <c r="M57" s="387">
        <v>209.03010033444818</v>
      </c>
      <c r="N57" s="479">
        <v>1</v>
      </c>
      <c r="O57" s="307"/>
      <c r="T57" s="494">
        <f t="shared" si="0"/>
        <v>1993.2351949324341</v>
      </c>
      <c r="U57" s="292">
        <f t="shared" ref="U57:U63" si="6">U56</f>
        <v>2296.4377892932762</v>
      </c>
      <c r="V57" s="494">
        <f t="shared" si="1"/>
        <v>303.20259436084211</v>
      </c>
    </row>
    <row r="58" spans="1:22">
      <c r="A58" s="308">
        <v>55</v>
      </c>
      <c r="B58" s="354" t="s">
        <v>247</v>
      </c>
      <c r="C58" s="302" t="s">
        <v>250</v>
      </c>
      <c r="D58" s="459" t="s">
        <v>252</v>
      </c>
      <c r="E58" s="304">
        <v>315</v>
      </c>
      <c r="F58" s="360">
        <v>123.79</v>
      </c>
      <c r="G58" s="414" t="s">
        <v>190</v>
      </c>
      <c r="H58" s="371">
        <v>43.91</v>
      </c>
      <c r="I58" s="339">
        <v>13.309999999999988</v>
      </c>
      <c r="J58" s="429">
        <v>181.01</v>
      </c>
      <c r="K58" s="375">
        <v>4.166067905280042</v>
      </c>
      <c r="L58" s="409">
        <v>185.17606790528004</v>
      </c>
      <c r="M58" s="387">
        <v>209.03010033444818</v>
      </c>
      <c r="N58" s="479">
        <v>1</v>
      </c>
      <c r="O58" s="307"/>
      <c r="T58" s="494">
        <f t="shared" si="0"/>
        <v>1993.2351949324341</v>
      </c>
      <c r="U58" s="292">
        <f t="shared" si="6"/>
        <v>2296.4377892932762</v>
      </c>
      <c r="V58" s="494">
        <f t="shared" si="1"/>
        <v>303.20259436084211</v>
      </c>
    </row>
    <row r="59" spans="1:22">
      <c r="A59" s="308">
        <v>56</v>
      </c>
      <c r="B59" s="354" t="s">
        <v>247</v>
      </c>
      <c r="C59" s="302" t="s">
        <v>250</v>
      </c>
      <c r="D59" s="459" t="s">
        <v>252</v>
      </c>
      <c r="E59" s="304">
        <v>316</v>
      </c>
      <c r="F59" s="360">
        <v>123.79</v>
      </c>
      <c r="G59" s="414" t="s">
        <v>190</v>
      </c>
      <c r="H59" s="371">
        <v>43.91</v>
      </c>
      <c r="I59" s="339">
        <v>13.309999999999988</v>
      </c>
      <c r="J59" s="429">
        <v>181.01</v>
      </c>
      <c r="K59" s="375">
        <v>4.166067905280042</v>
      </c>
      <c r="L59" s="409">
        <v>185.17606790528004</v>
      </c>
      <c r="M59" s="387">
        <v>209.03010033444818</v>
      </c>
      <c r="N59" s="479">
        <v>1</v>
      </c>
      <c r="O59" s="307"/>
      <c r="T59" s="494">
        <f t="shared" si="0"/>
        <v>1993.2351949324341</v>
      </c>
      <c r="U59" s="292">
        <f t="shared" si="6"/>
        <v>2296.4377892932762</v>
      </c>
      <c r="V59" s="494">
        <f t="shared" si="1"/>
        <v>303.20259436084211</v>
      </c>
    </row>
    <row r="60" spans="1:22">
      <c r="A60" s="308">
        <v>57</v>
      </c>
      <c r="B60" s="354" t="s">
        <v>247</v>
      </c>
      <c r="C60" s="302" t="s">
        <v>250</v>
      </c>
      <c r="D60" s="459" t="s">
        <v>252</v>
      </c>
      <c r="E60" s="304">
        <v>317</v>
      </c>
      <c r="F60" s="360">
        <v>123.79</v>
      </c>
      <c r="G60" s="414" t="s">
        <v>190</v>
      </c>
      <c r="H60" s="371">
        <v>43.91</v>
      </c>
      <c r="I60" s="339">
        <v>13.309999999999988</v>
      </c>
      <c r="J60" s="429">
        <v>181.01</v>
      </c>
      <c r="K60" s="375">
        <v>4.166067905280042</v>
      </c>
      <c r="L60" s="409">
        <v>185.17606790528004</v>
      </c>
      <c r="M60" s="387">
        <v>209.03010033444818</v>
      </c>
      <c r="N60" s="479">
        <v>1</v>
      </c>
      <c r="O60" s="307"/>
      <c r="T60" s="494">
        <f t="shared" si="0"/>
        <v>1993.2351949324341</v>
      </c>
      <c r="U60" s="292">
        <f t="shared" si="6"/>
        <v>2296.4377892932762</v>
      </c>
      <c r="V60" s="494">
        <f t="shared" si="1"/>
        <v>303.20259436084211</v>
      </c>
    </row>
    <row r="61" spans="1:22">
      <c r="A61" s="308">
        <v>58</v>
      </c>
      <c r="B61" s="354" t="s">
        <v>247</v>
      </c>
      <c r="C61" s="302" t="s">
        <v>250</v>
      </c>
      <c r="D61" s="459" t="s">
        <v>252</v>
      </c>
      <c r="E61" s="304">
        <v>318</v>
      </c>
      <c r="F61" s="360">
        <v>123.79</v>
      </c>
      <c r="G61" s="414" t="s">
        <v>190</v>
      </c>
      <c r="H61" s="371">
        <v>43.91</v>
      </c>
      <c r="I61" s="339">
        <v>13.309999999999988</v>
      </c>
      <c r="J61" s="429">
        <v>181.01</v>
      </c>
      <c r="K61" s="375">
        <v>4.166067905280042</v>
      </c>
      <c r="L61" s="409">
        <v>185.17606790528004</v>
      </c>
      <c r="M61" s="387">
        <v>209.03010033444818</v>
      </c>
      <c r="N61" s="479">
        <v>1</v>
      </c>
      <c r="O61" s="307"/>
      <c r="T61" s="494">
        <f t="shared" si="0"/>
        <v>1993.2351949324341</v>
      </c>
      <c r="U61" s="292">
        <f t="shared" si="6"/>
        <v>2296.4377892932762</v>
      </c>
      <c r="V61" s="494">
        <f t="shared" si="1"/>
        <v>303.20259436084211</v>
      </c>
    </row>
    <row r="62" spans="1:22">
      <c r="A62" s="308">
        <v>59</v>
      </c>
      <c r="B62" s="354" t="s">
        <v>247</v>
      </c>
      <c r="C62" s="302" t="s">
        <v>250</v>
      </c>
      <c r="D62" s="459" t="s">
        <v>252</v>
      </c>
      <c r="E62" s="304">
        <v>319</v>
      </c>
      <c r="F62" s="360">
        <v>123.79</v>
      </c>
      <c r="G62" s="414" t="s">
        <v>190</v>
      </c>
      <c r="H62" s="371">
        <v>43.91</v>
      </c>
      <c r="I62" s="339">
        <v>13.309999999999988</v>
      </c>
      <c r="J62" s="429">
        <v>181.01</v>
      </c>
      <c r="K62" s="375">
        <v>4.166067905280042</v>
      </c>
      <c r="L62" s="409">
        <v>185.17606790528004</v>
      </c>
      <c r="M62" s="387">
        <v>209.03010033444818</v>
      </c>
      <c r="N62" s="479">
        <v>1</v>
      </c>
      <c r="O62" s="307"/>
      <c r="T62" s="494">
        <f t="shared" si="0"/>
        <v>1993.2351949324341</v>
      </c>
      <c r="U62" s="292">
        <f t="shared" si="6"/>
        <v>2296.4377892932762</v>
      </c>
      <c r="V62" s="494">
        <f t="shared" si="1"/>
        <v>303.20259436084211</v>
      </c>
    </row>
    <row r="63" spans="1:22" ht="15.75" thickBot="1">
      <c r="A63" s="440">
        <v>60</v>
      </c>
      <c r="B63" s="441" t="s">
        <v>247</v>
      </c>
      <c r="C63" s="408" t="s">
        <v>250</v>
      </c>
      <c r="D63" s="460" t="s">
        <v>252</v>
      </c>
      <c r="E63" s="322">
        <v>320</v>
      </c>
      <c r="F63" s="361">
        <v>122.02</v>
      </c>
      <c r="G63" s="444" t="s">
        <v>190</v>
      </c>
      <c r="H63" s="445">
        <v>43.91</v>
      </c>
      <c r="I63" s="408">
        <v>15.079999999999998</v>
      </c>
      <c r="J63" s="465">
        <v>181.01</v>
      </c>
      <c r="K63" s="446">
        <v>4.1120937612860722</v>
      </c>
      <c r="L63" s="447">
        <v>185.12209376128607</v>
      </c>
      <c r="M63" s="448">
        <v>209.03010033444818</v>
      </c>
      <c r="N63" s="480">
        <v>1</v>
      </c>
      <c r="O63" s="420"/>
      <c r="T63" s="494">
        <f t="shared" si="0"/>
        <v>1992.6542172464831</v>
      </c>
      <c r="U63" s="292">
        <f t="shared" si="6"/>
        <v>2296.4377892932762</v>
      </c>
      <c r="V63" s="494">
        <f t="shared" si="1"/>
        <v>303.7835720467931</v>
      </c>
    </row>
    <row r="64" spans="1:22">
      <c r="A64" s="294">
        <v>1</v>
      </c>
      <c r="B64" s="337" t="s">
        <v>232</v>
      </c>
      <c r="C64" s="295">
        <v>1</v>
      </c>
      <c r="D64" s="434" t="s">
        <v>254</v>
      </c>
      <c r="E64" s="357">
        <v>401</v>
      </c>
      <c r="F64" s="424">
        <v>35.270000000000003</v>
      </c>
      <c r="G64" s="299">
        <v>3.9</v>
      </c>
      <c r="H64" s="295"/>
      <c r="I64" s="299">
        <v>5.4399999999999977</v>
      </c>
      <c r="J64" s="299">
        <v>44.61</v>
      </c>
      <c r="K64" s="299">
        <v>12.094274341788488</v>
      </c>
      <c r="L64" s="299">
        <v>56.704274341788491</v>
      </c>
      <c r="M64" s="299">
        <v>25.841694537346715</v>
      </c>
      <c r="N64" s="477">
        <v>0</v>
      </c>
      <c r="O64" s="300"/>
      <c r="T64" s="494">
        <f t="shared" si="0"/>
        <v>610.36480901501125</v>
      </c>
      <c r="U64" s="292">
        <f>Villaments!O11</f>
        <v>610.37492330641203</v>
      </c>
      <c r="V64" s="494">
        <f t="shared" si="1"/>
        <v>1.0114291400782349E-2</v>
      </c>
    </row>
    <row r="65" spans="1:22">
      <c r="A65" s="308">
        <v>2</v>
      </c>
      <c r="B65" s="354" t="s">
        <v>232</v>
      </c>
      <c r="C65" s="302">
        <v>1</v>
      </c>
      <c r="D65" s="433" t="s">
        <v>254</v>
      </c>
      <c r="E65" s="304">
        <v>402</v>
      </c>
      <c r="F65" s="310">
        <v>35.270000000000003</v>
      </c>
      <c r="G65" s="306">
        <v>4</v>
      </c>
      <c r="H65" s="302"/>
      <c r="I65" s="351">
        <v>5.4399999999999977</v>
      </c>
      <c r="J65" s="306">
        <v>44.71</v>
      </c>
      <c r="K65" s="306">
        <v>12.094274341788488</v>
      </c>
      <c r="L65" s="306">
        <v>56.804274341788485</v>
      </c>
      <c r="M65" s="306">
        <v>25.841694537346715</v>
      </c>
      <c r="N65" s="436">
        <v>0</v>
      </c>
      <c r="O65" s="307"/>
      <c r="T65" s="494">
        <f t="shared" si="0"/>
        <v>611.44120901501117</v>
      </c>
      <c r="U65" s="292">
        <f>Villaments!O12</f>
        <v>610.37492330641203</v>
      </c>
      <c r="V65" s="494">
        <f t="shared" si="1"/>
        <v>-1.0662857085991391</v>
      </c>
    </row>
    <row r="66" spans="1:22">
      <c r="A66" s="308">
        <v>3</v>
      </c>
      <c r="B66" s="354" t="s">
        <v>232</v>
      </c>
      <c r="C66" s="302">
        <v>1</v>
      </c>
      <c r="D66" s="433" t="s">
        <v>254</v>
      </c>
      <c r="E66" s="304">
        <v>403</v>
      </c>
      <c r="F66" s="310">
        <v>38.799999999999997</v>
      </c>
      <c r="G66" s="306">
        <v>2.2999999999999998</v>
      </c>
      <c r="H66" s="302"/>
      <c r="I66" s="306">
        <v>6.43</v>
      </c>
      <c r="J66" s="306">
        <v>47.529999999999994</v>
      </c>
      <c r="K66" s="306">
        <v>12.910319304101497</v>
      </c>
      <c r="L66" s="306">
        <v>60.440319304101493</v>
      </c>
      <c r="M66" s="351">
        <v>27.620958751393538</v>
      </c>
      <c r="N66" s="436">
        <v>0</v>
      </c>
      <c r="O66" s="307"/>
      <c r="T66" s="494">
        <f t="shared" si="0"/>
        <v>650.57959698934837</v>
      </c>
      <c r="U66" s="292">
        <f>Villaments!O13</f>
        <v>651.7906304831057</v>
      </c>
      <c r="V66" s="494">
        <f t="shared" si="1"/>
        <v>1.2110334937573271</v>
      </c>
    </row>
    <row r="67" spans="1:22">
      <c r="A67" s="308">
        <v>4</v>
      </c>
      <c r="B67" s="353" t="s">
        <v>232</v>
      </c>
      <c r="C67" s="302">
        <v>1</v>
      </c>
      <c r="D67" s="433" t="s">
        <v>252</v>
      </c>
      <c r="E67" s="304">
        <v>404</v>
      </c>
      <c r="F67" s="417">
        <v>58.93</v>
      </c>
      <c r="G67" s="351">
        <v>2.9</v>
      </c>
      <c r="H67" s="302"/>
      <c r="I67" s="351">
        <v>7.5599999999999952</v>
      </c>
      <c r="J67" s="306">
        <v>69.389999999999986</v>
      </c>
      <c r="K67" s="351">
        <v>18.839523066820938</v>
      </c>
      <c r="L67" s="306">
        <v>88.229523066820917</v>
      </c>
      <c r="M67" s="351">
        <v>40.287625418060202</v>
      </c>
      <c r="N67" s="436">
        <v>0</v>
      </c>
      <c r="O67" s="307"/>
      <c r="T67" s="494">
        <f t="shared" si="0"/>
        <v>949.70258629126033</v>
      </c>
      <c r="U67" s="292">
        <f>Villaments!O14</f>
        <v>949.59744641476289</v>
      </c>
      <c r="V67" s="494">
        <f t="shared" si="1"/>
        <v>-0.10513987649744649</v>
      </c>
    </row>
    <row r="68" spans="1:22">
      <c r="A68" s="308">
        <v>5</v>
      </c>
      <c r="B68" s="354" t="s">
        <v>232</v>
      </c>
      <c r="C68" s="302">
        <v>1</v>
      </c>
      <c r="D68" s="433" t="s">
        <v>252</v>
      </c>
      <c r="E68" s="304">
        <v>405</v>
      </c>
      <c r="F68" s="417">
        <v>58.93</v>
      </c>
      <c r="G68" s="351">
        <v>2.9</v>
      </c>
      <c r="H68" s="302"/>
      <c r="I68" s="351">
        <v>7.5599999999999952</v>
      </c>
      <c r="J68" s="306">
        <v>69.389999999999986</v>
      </c>
      <c r="K68" s="306">
        <v>18.839523066820938</v>
      </c>
      <c r="L68" s="306">
        <v>88.229523066820917</v>
      </c>
      <c r="M68" s="306">
        <v>40.287625418060202</v>
      </c>
      <c r="N68" s="436">
        <v>0</v>
      </c>
      <c r="O68" s="307"/>
      <c r="T68" s="494">
        <f t="shared" si="0"/>
        <v>949.70258629126033</v>
      </c>
      <c r="U68" s="292">
        <f>Villaments!O15</f>
        <v>949.59744641476289</v>
      </c>
      <c r="V68" s="494">
        <f t="shared" si="1"/>
        <v>-0.10513987649744649</v>
      </c>
    </row>
    <row r="69" spans="1:22">
      <c r="A69" s="308">
        <v>6</v>
      </c>
      <c r="B69" s="354" t="s">
        <v>232</v>
      </c>
      <c r="C69" s="302">
        <v>1</v>
      </c>
      <c r="D69" s="433" t="s">
        <v>252</v>
      </c>
      <c r="E69" s="304">
        <v>406</v>
      </c>
      <c r="F69" s="417">
        <v>47.87</v>
      </c>
      <c r="G69" s="351">
        <v>2.9</v>
      </c>
      <c r="H69" s="302"/>
      <c r="I69" s="306">
        <v>7.6600000000000037</v>
      </c>
      <c r="J69" s="306">
        <v>58.43</v>
      </c>
      <c r="K69" s="306">
        <v>16.095876881237</v>
      </c>
      <c r="L69" s="306">
        <v>74.525876881236996</v>
      </c>
      <c r="M69" s="306">
        <v>34.399108138238574</v>
      </c>
      <c r="N69" s="436">
        <v>0</v>
      </c>
      <c r="O69" s="307"/>
      <c r="T69" s="494">
        <f t="shared" ref="T69:T132" si="7">L69*$P$1</f>
        <v>802.19653874963501</v>
      </c>
      <c r="U69" s="292">
        <f>Villaments!O16</f>
        <v>811.22381537551416</v>
      </c>
      <c r="V69" s="494">
        <f t="shared" ref="V69:V132" si="8">U69-T69</f>
        <v>9.0272766258791535</v>
      </c>
    </row>
    <row r="70" spans="1:22">
      <c r="A70" s="308">
        <v>7</v>
      </c>
      <c r="B70" s="354" t="s">
        <v>232</v>
      </c>
      <c r="C70" s="302">
        <v>1</v>
      </c>
      <c r="D70" s="433" t="s">
        <v>252</v>
      </c>
      <c r="E70" s="304">
        <v>407</v>
      </c>
      <c r="F70" s="310">
        <v>58.93</v>
      </c>
      <c r="G70" s="351">
        <v>2.9</v>
      </c>
      <c r="H70" s="302"/>
      <c r="I70" s="306">
        <v>7.5599999999999952</v>
      </c>
      <c r="J70" s="306">
        <v>69.389999999999986</v>
      </c>
      <c r="K70" s="306">
        <v>18.839523066820938</v>
      </c>
      <c r="L70" s="306">
        <v>88.229523066820917</v>
      </c>
      <c r="M70" s="306">
        <v>40.287625418060202</v>
      </c>
      <c r="N70" s="436">
        <v>1</v>
      </c>
      <c r="O70" s="307"/>
      <c r="T70" s="494">
        <f t="shared" si="7"/>
        <v>949.70258629126033</v>
      </c>
      <c r="U70" s="292">
        <f>Villaments!O17</f>
        <v>949.59744641476289</v>
      </c>
      <c r="V70" s="494">
        <f t="shared" si="8"/>
        <v>-0.10513987649744649</v>
      </c>
    </row>
    <row r="71" spans="1:22">
      <c r="A71" s="308">
        <v>8</v>
      </c>
      <c r="B71" s="354" t="s">
        <v>232</v>
      </c>
      <c r="C71" s="302">
        <v>1</v>
      </c>
      <c r="D71" s="434" t="s">
        <v>252</v>
      </c>
      <c r="E71" s="304">
        <v>408</v>
      </c>
      <c r="F71" s="423">
        <v>58.93</v>
      </c>
      <c r="G71" s="425">
        <v>3</v>
      </c>
      <c r="H71" s="302"/>
      <c r="I71" s="306">
        <v>7.5599999999999952</v>
      </c>
      <c r="J71" s="306">
        <v>69.489999999999995</v>
      </c>
      <c r="K71" s="306">
        <v>18.839523066820938</v>
      </c>
      <c r="L71" s="306">
        <v>88.32952306682094</v>
      </c>
      <c r="M71" s="306">
        <v>40.287625418060202</v>
      </c>
      <c r="N71" s="436">
        <v>1</v>
      </c>
      <c r="O71" s="307"/>
      <c r="T71" s="494">
        <f t="shared" si="7"/>
        <v>950.77898629126059</v>
      </c>
      <c r="U71" s="292">
        <f>Villaments!O4</f>
        <v>949.59744641476289</v>
      </c>
      <c r="V71" s="494">
        <f t="shared" si="8"/>
        <v>-1.181539876497709</v>
      </c>
    </row>
    <row r="72" spans="1:22">
      <c r="A72" s="308">
        <v>9</v>
      </c>
      <c r="B72" s="354" t="s">
        <v>232</v>
      </c>
      <c r="C72" s="302">
        <v>1</v>
      </c>
      <c r="D72" s="433" t="s">
        <v>252</v>
      </c>
      <c r="E72" s="304">
        <v>409</v>
      </c>
      <c r="F72" s="421">
        <v>58.93</v>
      </c>
      <c r="G72" s="425">
        <v>3</v>
      </c>
      <c r="H72" s="302"/>
      <c r="I72" s="306">
        <v>7.5599999999999952</v>
      </c>
      <c r="J72" s="306">
        <v>69.489999999999995</v>
      </c>
      <c r="K72" s="306">
        <v>18.839523066820938</v>
      </c>
      <c r="L72" s="306">
        <v>88.32952306682094</v>
      </c>
      <c r="M72" s="306">
        <v>40.287625418060202</v>
      </c>
      <c r="N72" s="436">
        <v>1</v>
      </c>
      <c r="O72" s="307"/>
      <c r="T72" s="494">
        <f t="shared" si="7"/>
        <v>950.77898629126059</v>
      </c>
      <c r="U72" s="292">
        <f>Villaments!O5</f>
        <v>949.59744641476289</v>
      </c>
      <c r="V72" s="494">
        <f t="shared" si="8"/>
        <v>-1.181539876497709</v>
      </c>
    </row>
    <row r="73" spans="1:22">
      <c r="A73" s="308">
        <v>10</v>
      </c>
      <c r="B73" s="354" t="s">
        <v>232</v>
      </c>
      <c r="C73" s="302">
        <v>1</v>
      </c>
      <c r="D73" s="433" t="s">
        <v>252</v>
      </c>
      <c r="E73" s="304">
        <v>410</v>
      </c>
      <c r="F73" s="421">
        <v>58.93</v>
      </c>
      <c r="G73" s="425">
        <v>3</v>
      </c>
      <c r="H73" s="302"/>
      <c r="I73" s="306">
        <v>7.5599999999999952</v>
      </c>
      <c r="J73" s="306">
        <v>69.489999999999995</v>
      </c>
      <c r="K73" s="306">
        <v>18.839523066820938</v>
      </c>
      <c r="L73" s="306">
        <v>88.32952306682094</v>
      </c>
      <c r="M73" s="306">
        <v>40.287625418060202</v>
      </c>
      <c r="N73" s="436">
        <v>0</v>
      </c>
      <c r="O73" s="307"/>
      <c r="T73" s="494">
        <f t="shared" si="7"/>
        <v>950.77898629126059</v>
      </c>
      <c r="U73" s="292">
        <f>Villaments!O6</f>
        <v>949.59744641476289</v>
      </c>
      <c r="V73" s="494">
        <f t="shared" si="8"/>
        <v>-1.181539876497709</v>
      </c>
    </row>
    <row r="74" spans="1:22">
      <c r="A74" s="308">
        <v>11</v>
      </c>
      <c r="B74" s="354" t="s">
        <v>232</v>
      </c>
      <c r="C74" s="302">
        <v>1</v>
      </c>
      <c r="D74" s="433" t="s">
        <v>252</v>
      </c>
      <c r="E74" s="304">
        <v>411</v>
      </c>
      <c r="F74" s="423">
        <v>58.93</v>
      </c>
      <c r="G74" s="425">
        <v>3</v>
      </c>
      <c r="H74" s="302"/>
      <c r="I74" s="306">
        <v>7.5599999999999952</v>
      </c>
      <c r="J74" s="306">
        <v>69.489999999999995</v>
      </c>
      <c r="K74" s="306">
        <v>18.839523066820938</v>
      </c>
      <c r="L74" s="306">
        <v>88.32952306682094</v>
      </c>
      <c r="M74" s="306">
        <v>40.287625418060202</v>
      </c>
      <c r="N74" s="436">
        <v>0</v>
      </c>
      <c r="O74" s="307"/>
      <c r="T74" s="494">
        <f t="shared" si="7"/>
        <v>950.77898629126059</v>
      </c>
      <c r="U74" s="292">
        <f>Villaments!O7</f>
        <v>949.59744641476289</v>
      </c>
      <c r="V74" s="494">
        <f t="shared" si="8"/>
        <v>-1.181539876497709</v>
      </c>
    </row>
    <row r="75" spans="1:22">
      <c r="A75" s="308">
        <v>12</v>
      </c>
      <c r="B75" s="354" t="s">
        <v>232</v>
      </c>
      <c r="C75" s="302">
        <v>1</v>
      </c>
      <c r="D75" s="433" t="s">
        <v>254</v>
      </c>
      <c r="E75" s="304">
        <v>412</v>
      </c>
      <c r="F75" s="421">
        <v>35.270000000000003</v>
      </c>
      <c r="G75" s="306">
        <v>3.9</v>
      </c>
      <c r="H75" s="302"/>
      <c r="I75" s="306">
        <v>5.4399999999999977</v>
      </c>
      <c r="J75" s="306">
        <v>44.61</v>
      </c>
      <c r="K75" s="306">
        <v>12.094274341788488</v>
      </c>
      <c r="L75" s="306">
        <v>56.704274341788491</v>
      </c>
      <c r="M75" s="306">
        <v>25.841694537346715</v>
      </c>
      <c r="N75" s="436">
        <v>0</v>
      </c>
      <c r="O75" s="307"/>
      <c r="T75" s="494">
        <f t="shared" si="7"/>
        <v>610.36480901501125</v>
      </c>
      <c r="U75" s="292">
        <f>Villaments!O8</f>
        <v>610.37492330641203</v>
      </c>
      <c r="V75" s="494">
        <f t="shared" si="8"/>
        <v>1.0114291400782349E-2</v>
      </c>
    </row>
    <row r="76" spans="1:22">
      <c r="A76" s="308">
        <v>13</v>
      </c>
      <c r="B76" s="354" t="s">
        <v>232</v>
      </c>
      <c r="C76" s="302">
        <v>1</v>
      </c>
      <c r="D76" s="433" t="s">
        <v>254</v>
      </c>
      <c r="E76" s="304">
        <v>413</v>
      </c>
      <c r="F76" s="421">
        <v>35.270000000000003</v>
      </c>
      <c r="G76" s="306">
        <v>4</v>
      </c>
      <c r="H76" s="302"/>
      <c r="I76" s="306">
        <v>5.4399999999999977</v>
      </c>
      <c r="J76" s="306">
        <v>44.71</v>
      </c>
      <c r="K76" s="306">
        <v>12.094274341788488</v>
      </c>
      <c r="L76" s="306">
        <v>56.804274341788485</v>
      </c>
      <c r="M76" s="306">
        <v>25.841694537346715</v>
      </c>
      <c r="N76" s="479">
        <v>0</v>
      </c>
      <c r="O76" s="307"/>
      <c r="T76" s="494">
        <f t="shared" si="7"/>
        <v>611.44120901501117</v>
      </c>
      <c r="U76" s="292">
        <f>Villaments!O9</f>
        <v>610.37492330641203</v>
      </c>
      <c r="V76" s="494">
        <f t="shared" si="8"/>
        <v>-1.0662857085991391</v>
      </c>
    </row>
    <row r="77" spans="1:22" ht="15.75" thickBot="1">
      <c r="A77" s="311">
        <v>14</v>
      </c>
      <c r="B77" s="355" t="s">
        <v>232</v>
      </c>
      <c r="C77" s="312">
        <v>1</v>
      </c>
      <c r="D77" s="435" t="s">
        <v>251</v>
      </c>
      <c r="E77" s="322">
        <v>414</v>
      </c>
      <c r="F77" s="422">
        <v>84.72</v>
      </c>
      <c r="G77" s="426">
        <v>3</v>
      </c>
      <c r="H77" s="312"/>
      <c r="I77" s="317">
        <v>9.1899999999999977</v>
      </c>
      <c r="J77" s="351">
        <v>96.91</v>
      </c>
      <c r="K77" s="317">
        <v>26.289661128070605</v>
      </c>
      <c r="L77" s="317">
        <v>123.1996611280706</v>
      </c>
      <c r="M77" s="317">
        <v>56.22</v>
      </c>
      <c r="N77" s="478">
        <v>1</v>
      </c>
      <c r="O77" s="318"/>
      <c r="T77" s="494">
        <f t="shared" si="7"/>
        <v>1326.1211523825518</v>
      </c>
      <c r="U77" s="292">
        <f>Villaments!O10</f>
        <v>1326.1118230312213</v>
      </c>
      <c r="V77" s="494">
        <f t="shared" si="8"/>
        <v>-9.3293513305070519E-3</v>
      </c>
    </row>
    <row r="78" spans="1:22">
      <c r="A78" s="352">
        <v>15</v>
      </c>
      <c r="B78" s="353" t="s">
        <v>232</v>
      </c>
      <c r="C78" s="339">
        <v>2</v>
      </c>
      <c r="D78" s="434" t="s">
        <v>254</v>
      </c>
      <c r="E78" s="357">
        <v>415</v>
      </c>
      <c r="F78" s="310">
        <v>35.270000000000003</v>
      </c>
      <c r="G78" s="299">
        <v>3.9</v>
      </c>
      <c r="H78" s="339"/>
      <c r="I78" s="299">
        <v>5.4399999999999977</v>
      </c>
      <c r="J78" s="299">
        <v>44.61</v>
      </c>
      <c r="K78" s="299">
        <v>12.094274341788488</v>
      </c>
      <c r="L78" s="351">
        <v>56.704274341788491</v>
      </c>
      <c r="M78" s="299">
        <v>25.841694537346715</v>
      </c>
      <c r="N78" s="477">
        <v>0</v>
      </c>
      <c r="O78" s="356"/>
      <c r="S78" s="496">
        <f>T78/U78</f>
        <v>0.9999834293791986</v>
      </c>
      <c r="T78" s="494">
        <f t="shared" si="7"/>
        <v>610.36480901501125</v>
      </c>
      <c r="U78" s="292">
        <f>U64</f>
        <v>610.37492330641203</v>
      </c>
      <c r="V78" s="494">
        <f t="shared" si="8"/>
        <v>1.0114291400782349E-2</v>
      </c>
    </row>
    <row r="79" spans="1:22">
      <c r="A79" s="308">
        <v>16</v>
      </c>
      <c r="B79" s="354" t="s">
        <v>232</v>
      </c>
      <c r="C79" s="302">
        <v>2</v>
      </c>
      <c r="D79" s="433" t="s">
        <v>254</v>
      </c>
      <c r="E79" s="304">
        <v>416</v>
      </c>
      <c r="F79" s="310">
        <v>35.270000000000003</v>
      </c>
      <c r="G79" s="306">
        <v>4</v>
      </c>
      <c r="H79" s="302"/>
      <c r="I79" s="351">
        <v>5.4399999999999977</v>
      </c>
      <c r="J79" s="306">
        <v>44.71</v>
      </c>
      <c r="K79" s="306">
        <v>12.094274341788488</v>
      </c>
      <c r="L79" s="306">
        <v>56.804274341788485</v>
      </c>
      <c r="M79" s="306">
        <v>25.841694537346715</v>
      </c>
      <c r="N79" s="436">
        <v>0</v>
      </c>
      <c r="O79" s="307"/>
      <c r="S79" s="496">
        <f t="shared" ref="S79:S91" si="9">T79/U79</f>
        <v>1.0017469356421509</v>
      </c>
      <c r="T79" s="494">
        <f t="shared" si="7"/>
        <v>611.44120901501117</v>
      </c>
      <c r="U79" s="292">
        <f t="shared" ref="U79:U133" si="10">U65</f>
        <v>610.37492330641203</v>
      </c>
      <c r="V79" s="494">
        <f t="shared" si="8"/>
        <v>-1.0662857085991391</v>
      </c>
    </row>
    <row r="80" spans="1:22">
      <c r="A80" s="308">
        <v>17</v>
      </c>
      <c r="B80" s="354" t="s">
        <v>232</v>
      </c>
      <c r="C80" s="302">
        <v>2</v>
      </c>
      <c r="D80" s="433" t="s">
        <v>254</v>
      </c>
      <c r="E80" s="304">
        <v>417</v>
      </c>
      <c r="F80" s="310">
        <v>38.799999999999997</v>
      </c>
      <c r="G80" s="306">
        <v>2.2999999999999998</v>
      </c>
      <c r="H80" s="302"/>
      <c r="I80" s="306">
        <v>6.43</v>
      </c>
      <c r="J80" s="306">
        <v>47.529999999999994</v>
      </c>
      <c r="K80" s="306">
        <v>12.910319304101497</v>
      </c>
      <c r="L80" s="306">
        <v>60.440319304101493</v>
      </c>
      <c r="M80" s="351">
        <v>27.620958751393538</v>
      </c>
      <c r="N80" s="436">
        <v>0</v>
      </c>
      <c r="O80" s="307"/>
      <c r="S80" s="496">
        <f t="shared" si="9"/>
        <v>0.99814199002391346</v>
      </c>
      <c r="T80" s="494">
        <f t="shared" si="7"/>
        <v>650.57959698934837</v>
      </c>
      <c r="U80" s="292">
        <f t="shared" si="10"/>
        <v>651.7906304831057</v>
      </c>
      <c r="V80" s="494">
        <f t="shared" si="8"/>
        <v>1.2110334937573271</v>
      </c>
    </row>
    <row r="81" spans="1:22">
      <c r="A81" s="308">
        <v>18</v>
      </c>
      <c r="B81" s="354" t="s">
        <v>232</v>
      </c>
      <c r="C81" s="302">
        <v>2</v>
      </c>
      <c r="D81" s="433" t="s">
        <v>252</v>
      </c>
      <c r="E81" s="304">
        <v>418</v>
      </c>
      <c r="F81" s="417">
        <v>58.93</v>
      </c>
      <c r="G81" s="351">
        <v>2.9</v>
      </c>
      <c r="H81" s="302"/>
      <c r="I81" s="351">
        <v>7.5599999999999952</v>
      </c>
      <c r="J81" s="306">
        <v>69.389999999999986</v>
      </c>
      <c r="K81" s="351">
        <v>18.839523066820938</v>
      </c>
      <c r="L81" s="306">
        <v>88.229523066820917</v>
      </c>
      <c r="M81" s="351">
        <v>40.287625418060202</v>
      </c>
      <c r="N81" s="436">
        <v>0</v>
      </c>
      <c r="O81" s="307"/>
      <c r="S81" s="496">
        <f t="shared" si="9"/>
        <v>1.0001107204709685</v>
      </c>
      <c r="T81" s="494">
        <f t="shared" si="7"/>
        <v>949.70258629126033</v>
      </c>
      <c r="U81" s="292">
        <f t="shared" si="10"/>
        <v>949.59744641476289</v>
      </c>
      <c r="V81" s="494">
        <f t="shared" si="8"/>
        <v>-0.10513987649744649</v>
      </c>
    </row>
    <row r="82" spans="1:22">
      <c r="A82" s="308">
        <v>19</v>
      </c>
      <c r="B82" s="354" t="s">
        <v>232</v>
      </c>
      <c r="C82" s="302">
        <v>2</v>
      </c>
      <c r="D82" s="433" t="s">
        <v>252</v>
      </c>
      <c r="E82" s="304">
        <v>419</v>
      </c>
      <c r="F82" s="417">
        <v>58.93</v>
      </c>
      <c r="G82" s="351">
        <v>2.9</v>
      </c>
      <c r="H82" s="302"/>
      <c r="I82" s="351">
        <v>7.5599999999999952</v>
      </c>
      <c r="J82" s="306">
        <v>69.389999999999986</v>
      </c>
      <c r="K82" s="306">
        <v>18.839523066820938</v>
      </c>
      <c r="L82" s="306">
        <v>88.229523066820917</v>
      </c>
      <c r="M82" s="306">
        <v>40.287625418060202</v>
      </c>
      <c r="N82" s="436">
        <v>0</v>
      </c>
      <c r="O82" s="307"/>
      <c r="S82" s="496">
        <f t="shared" si="9"/>
        <v>1.0001107204709685</v>
      </c>
      <c r="T82" s="494">
        <f t="shared" si="7"/>
        <v>949.70258629126033</v>
      </c>
      <c r="U82" s="292">
        <f t="shared" si="10"/>
        <v>949.59744641476289</v>
      </c>
      <c r="V82" s="494">
        <f t="shared" si="8"/>
        <v>-0.10513987649744649</v>
      </c>
    </row>
    <row r="83" spans="1:22">
      <c r="A83" s="308">
        <v>20</v>
      </c>
      <c r="B83" s="354" t="s">
        <v>232</v>
      </c>
      <c r="C83" s="302">
        <v>2</v>
      </c>
      <c r="D83" s="433" t="s">
        <v>252</v>
      </c>
      <c r="E83" s="304">
        <v>420</v>
      </c>
      <c r="F83" s="417">
        <v>47.87</v>
      </c>
      <c r="G83" s="351">
        <v>2.9</v>
      </c>
      <c r="H83" s="302"/>
      <c r="I83" s="306">
        <v>7.6600000000000037</v>
      </c>
      <c r="J83" s="306">
        <v>58.43</v>
      </c>
      <c r="K83" s="306">
        <v>16.095876881237</v>
      </c>
      <c r="L83" s="306">
        <v>74.525876881236996</v>
      </c>
      <c r="M83" s="306">
        <v>34.399108138238574</v>
      </c>
      <c r="N83" s="436">
        <v>0</v>
      </c>
      <c r="O83" s="307"/>
      <c r="S83" s="496">
        <f t="shared" si="9"/>
        <v>0.98887202710918876</v>
      </c>
      <c r="T83" s="494">
        <f t="shared" si="7"/>
        <v>802.19653874963501</v>
      </c>
      <c r="U83" s="292">
        <f t="shared" si="10"/>
        <v>811.22381537551416</v>
      </c>
      <c r="V83" s="494">
        <f t="shared" si="8"/>
        <v>9.0272766258791535</v>
      </c>
    </row>
    <row r="84" spans="1:22">
      <c r="A84" s="308">
        <v>21</v>
      </c>
      <c r="B84" s="354" t="s">
        <v>232</v>
      </c>
      <c r="C84" s="302">
        <v>2</v>
      </c>
      <c r="D84" s="433" t="s">
        <v>252</v>
      </c>
      <c r="E84" s="304">
        <v>421</v>
      </c>
      <c r="F84" s="310">
        <v>58.93</v>
      </c>
      <c r="G84" s="351">
        <v>2.9</v>
      </c>
      <c r="H84" s="302"/>
      <c r="I84" s="306">
        <v>7.5599999999999952</v>
      </c>
      <c r="J84" s="306">
        <v>69.389999999999986</v>
      </c>
      <c r="K84" s="306">
        <v>18.839523066820938</v>
      </c>
      <c r="L84" s="306">
        <v>88.229523066820917</v>
      </c>
      <c r="M84" s="306">
        <v>40.287625418060202</v>
      </c>
      <c r="N84" s="436">
        <v>1</v>
      </c>
      <c r="O84" s="307"/>
      <c r="S84" s="496">
        <f t="shared" si="9"/>
        <v>1.0001107204709685</v>
      </c>
      <c r="T84" s="494">
        <f t="shared" si="7"/>
        <v>949.70258629126033</v>
      </c>
      <c r="U84" s="292">
        <f t="shared" si="10"/>
        <v>949.59744641476289</v>
      </c>
      <c r="V84" s="494">
        <f t="shared" si="8"/>
        <v>-0.10513987649744649</v>
      </c>
    </row>
    <row r="85" spans="1:22">
      <c r="A85" s="308">
        <v>22</v>
      </c>
      <c r="B85" s="354" t="s">
        <v>232</v>
      </c>
      <c r="C85" s="302">
        <v>2</v>
      </c>
      <c r="D85" s="434" t="s">
        <v>252</v>
      </c>
      <c r="E85" s="304">
        <v>422</v>
      </c>
      <c r="F85" s="423">
        <v>58.93</v>
      </c>
      <c r="G85" s="425">
        <v>3</v>
      </c>
      <c r="H85" s="302"/>
      <c r="I85" s="306">
        <v>7.5599999999999952</v>
      </c>
      <c r="J85" s="306">
        <v>69.489999999999995</v>
      </c>
      <c r="K85" s="306">
        <v>18.839523066820938</v>
      </c>
      <c r="L85" s="306">
        <v>88.32952306682094</v>
      </c>
      <c r="M85" s="306">
        <v>40.287625418060202</v>
      </c>
      <c r="N85" s="436">
        <v>1</v>
      </c>
      <c r="O85" s="307"/>
      <c r="S85" s="496">
        <f t="shared" si="9"/>
        <v>1.0012442534265005</v>
      </c>
      <c r="T85" s="494">
        <f t="shared" si="7"/>
        <v>950.77898629126059</v>
      </c>
      <c r="U85" s="292">
        <f t="shared" si="10"/>
        <v>949.59744641476289</v>
      </c>
      <c r="V85" s="494">
        <f t="shared" si="8"/>
        <v>-1.181539876497709</v>
      </c>
    </row>
    <row r="86" spans="1:22">
      <c r="A86" s="308">
        <v>23</v>
      </c>
      <c r="B86" s="354" t="s">
        <v>232</v>
      </c>
      <c r="C86" s="302">
        <v>2</v>
      </c>
      <c r="D86" s="433" t="s">
        <v>252</v>
      </c>
      <c r="E86" s="304">
        <v>423</v>
      </c>
      <c r="F86" s="421">
        <v>58.93</v>
      </c>
      <c r="G86" s="425">
        <v>3</v>
      </c>
      <c r="H86" s="302"/>
      <c r="I86" s="306">
        <v>7.5599999999999952</v>
      </c>
      <c r="J86" s="306">
        <v>69.489999999999995</v>
      </c>
      <c r="K86" s="306">
        <v>18.839523066820938</v>
      </c>
      <c r="L86" s="306">
        <v>88.32952306682094</v>
      </c>
      <c r="M86" s="306">
        <v>40.287625418060202</v>
      </c>
      <c r="N86" s="436">
        <v>1</v>
      </c>
      <c r="O86" s="307"/>
      <c r="S86" s="496">
        <f t="shared" si="9"/>
        <v>1.0012442534265005</v>
      </c>
      <c r="T86" s="494">
        <f t="shared" si="7"/>
        <v>950.77898629126059</v>
      </c>
      <c r="U86" s="292">
        <f t="shared" si="10"/>
        <v>949.59744641476289</v>
      </c>
      <c r="V86" s="494">
        <f t="shared" si="8"/>
        <v>-1.181539876497709</v>
      </c>
    </row>
    <row r="87" spans="1:22">
      <c r="A87" s="308">
        <v>24</v>
      </c>
      <c r="B87" s="354" t="s">
        <v>232</v>
      </c>
      <c r="C87" s="302">
        <v>2</v>
      </c>
      <c r="D87" s="433" t="s">
        <v>252</v>
      </c>
      <c r="E87" s="304">
        <v>424</v>
      </c>
      <c r="F87" s="421">
        <v>58.93</v>
      </c>
      <c r="G87" s="425">
        <v>3</v>
      </c>
      <c r="H87" s="302"/>
      <c r="I87" s="306">
        <v>7.5599999999999952</v>
      </c>
      <c r="J87" s="306">
        <v>69.489999999999995</v>
      </c>
      <c r="K87" s="306">
        <v>18.839523066820938</v>
      </c>
      <c r="L87" s="306">
        <v>88.32952306682094</v>
      </c>
      <c r="M87" s="306">
        <v>40.287625418060202</v>
      </c>
      <c r="N87" s="436">
        <v>0</v>
      </c>
      <c r="O87" s="307"/>
      <c r="S87" s="496">
        <f t="shared" si="9"/>
        <v>1.0012442534265005</v>
      </c>
      <c r="T87" s="494">
        <f t="shared" si="7"/>
        <v>950.77898629126059</v>
      </c>
      <c r="U87" s="292">
        <f t="shared" si="10"/>
        <v>949.59744641476289</v>
      </c>
      <c r="V87" s="494">
        <f t="shared" si="8"/>
        <v>-1.181539876497709</v>
      </c>
    </row>
    <row r="88" spans="1:22">
      <c r="A88" s="308">
        <v>25</v>
      </c>
      <c r="B88" s="354" t="s">
        <v>232</v>
      </c>
      <c r="C88" s="302">
        <v>2</v>
      </c>
      <c r="D88" s="433" t="s">
        <v>252</v>
      </c>
      <c r="E88" s="304">
        <v>425</v>
      </c>
      <c r="F88" s="423">
        <v>58.93</v>
      </c>
      <c r="G88" s="425">
        <v>3</v>
      </c>
      <c r="H88" s="302"/>
      <c r="I88" s="306">
        <v>7.5599999999999952</v>
      </c>
      <c r="J88" s="306">
        <v>69.489999999999995</v>
      </c>
      <c r="K88" s="306">
        <v>18.839523066820938</v>
      </c>
      <c r="L88" s="306">
        <v>88.32952306682094</v>
      </c>
      <c r="M88" s="306">
        <v>40.287625418060202</v>
      </c>
      <c r="N88" s="436">
        <v>0</v>
      </c>
      <c r="O88" s="307"/>
      <c r="S88" s="496">
        <f t="shared" si="9"/>
        <v>1.0012442534265005</v>
      </c>
      <c r="T88" s="494">
        <f t="shared" si="7"/>
        <v>950.77898629126059</v>
      </c>
      <c r="U88" s="292">
        <f t="shared" si="10"/>
        <v>949.59744641476289</v>
      </c>
      <c r="V88" s="494">
        <f t="shared" si="8"/>
        <v>-1.181539876497709</v>
      </c>
    </row>
    <row r="89" spans="1:22">
      <c r="A89" s="308">
        <v>26</v>
      </c>
      <c r="B89" s="354" t="s">
        <v>232</v>
      </c>
      <c r="C89" s="302">
        <v>2</v>
      </c>
      <c r="D89" s="433" t="s">
        <v>254</v>
      </c>
      <c r="E89" s="304">
        <v>426</v>
      </c>
      <c r="F89" s="421">
        <v>35.270000000000003</v>
      </c>
      <c r="G89" s="306">
        <v>3.9</v>
      </c>
      <c r="H89" s="309"/>
      <c r="I89" s="306">
        <v>5.4399999999999977</v>
      </c>
      <c r="J89" s="306">
        <v>44.61</v>
      </c>
      <c r="K89" s="306">
        <v>12.094274341788488</v>
      </c>
      <c r="L89" s="306">
        <v>56.704274341788491</v>
      </c>
      <c r="M89" s="306">
        <v>25.841694537346715</v>
      </c>
      <c r="N89" s="436">
        <v>0</v>
      </c>
      <c r="O89" s="307"/>
      <c r="S89" s="496">
        <f t="shared" si="9"/>
        <v>0.9999834293791986</v>
      </c>
      <c r="T89" s="494">
        <f t="shared" si="7"/>
        <v>610.36480901501125</v>
      </c>
      <c r="U89" s="292">
        <f t="shared" si="10"/>
        <v>610.37492330641203</v>
      </c>
      <c r="V89" s="494">
        <f t="shared" si="8"/>
        <v>1.0114291400782349E-2</v>
      </c>
    </row>
    <row r="90" spans="1:22">
      <c r="A90" s="308">
        <v>27</v>
      </c>
      <c r="B90" s="354" t="s">
        <v>232</v>
      </c>
      <c r="C90" s="302">
        <v>2</v>
      </c>
      <c r="D90" s="433" t="s">
        <v>254</v>
      </c>
      <c r="E90" s="304">
        <v>427</v>
      </c>
      <c r="F90" s="421">
        <v>35.270000000000003</v>
      </c>
      <c r="G90" s="306">
        <v>4</v>
      </c>
      <c r="H90" s="302"/>
      <c r="I90" s="306">
        <v>5.4399999999999977</v>
      </c>
      <c r="J90" s="306">
        <v>44.71</v>
      </c>
      <c r="K90" s="306">
        <v>12.094274341788488</v>
      </c>
      <c r="L90" s="306">
        <v>56.804274341788485</v>
      </c>
      <c r="M90" s="306">
        <v>25.841694537346715</v>
      </c>
      <c r="N90" s="479">
        <v>0</v>
      </c>
      <c r="O90" s="420"/>
      <c r="S90" s="496">
        <f t="shared" si="9"/>
        <v>1.0017469356421509</v>
      </c>
      <c r="T90" s="494">
        <f t="shared" si="7"/>
        <v>611.44120901501117</v>
      </c>
      <c r="U90" s="292">
        <f t="shared" si="10"/>
        <v>610.37492330641203</v>
      </c>
      <c r="V90" s="494">
        <f t="shared" si="8"/>
        <v>-1.0662857085991391</v>
      </c>
    </row>
    <row r="91" spans="1:22" ht="15.75" thickBot="1">
      <c r="A91" s="352">
        <v>28</v>
      </c>
      <c r="B91" s="355" t="s">
        <v>232</v>
      </c>
      <c r="C91" s="312">
        <v>2</v>
      </c>
      <c r="D91" s="435" t="s">
        <v>251</v>
      </c>
      <c r="E91" s="322">
        <v>428</v>
      </c>
      <c r="F91" s="422">
        <v>84.72</v>
      </c>
      <c r="G91" s="426">
        <v>3</v>
      </c>
      <c r="H91" s="312"/>
      <c r="I91" s="317">
        <v>9.1899999999999977</v>
      </c>
      <c r="J91" s="351">
        <v>96.91</v>
      </c>
      <c r="K91" s="317">
        <v>26.289661128070605</v>
      </c>
      <c r="L91" s="317">
        <v>123.1996611280706</v>
      </c>
      <c r="M91" s="317">
        <v>56.22</v>
      </c>
      <c r="N91" s="481">
        <v>1</v>
      </c>
      <c r="O91" s="318"/>
      <c r="S91" s="496">
        <f t="shared" si="9"/>
        <v>1.0000070351166233</v>
      </c>
      <c r="T91" s="494">
        <f t="shared" si="7"/>
        <v>1326.1211523825518</v>
      </c>
      <c r="U91" s="292">
        <f t="shared" si="10"/>
        <v>1326.1118230312213</v>
      </c>
      <c r="V91" s="494">
        <f t="shared" si="8"/>
        <v>-9.3293513305070519E-3</v>
      </c>
    </row>
    <row r="92" spans="1:22">
      <c r="A92" s="294">
        <v>29</v>
      </c>
      <c r="B92" s="353" t="s">
        <v>232</v>
      </c>
      <c r="C92" s="339">
        <v>3</v>
      </c>
      <c r="D92" s="434" t="s">
        <v>254</v>
      </c>
      <c r="E92" s="357">
        <v>429</v>
      </c>
      <c r="F92" s="310">
        <v>35.270000000000003</v>
      </c>
      <c r="G92" s="299">
        <v>3.9</v>
      </c>
      <c r="H92" s="339"/>
      <c r="I92" s="299">
        <v>5.4399999999999977</v>
      </c>
      <c r="J92" s="299">
        <v>44.61</v>
      </c>
      <c r="K92" s="299">
        <v>12.094274341788488</v>
      </c>
      <c r="L92" s="351">
        <v>56.704274341788491</v>
      </c>
      <c r="M92" s="299">
        <v>25.841694537346715</v>
      </c>
      <c r="N92" s="477">
        <v>0</v>
      </c>
      <c r="O92" s="307"/>
      <c r="T92" s="494">
        <f t="shared" si="7"/>
        <v>610.36480901501125</v>
      </c>
      <c r="U92" s="292">
        <f t="shared" si="10"/>
        <v>610.37492330641203</v>
      </c>
      <c r="V92" s="494">
        <f t="shared" si="8"/>
        <v>1.0114291400782349E-2</v>
      </c>
    </row>
    <row r="93" spans="1:22">
      <c r="A93" s="308">
        <v>30</v>
      </c>
      <c r="B93" s="354" t="s">
        <v>232</v>
      </c>
      <c r="C93" s="302">
        <v>3</v>
      </c>
      <c r="D93" s="433" t="s">
        <v>254</v>
      </c>
      <c r="E93" s="304">
        <v>430</v>
      </c>
      <c r="F93" s="310">
        <v>35.270000000000003</v>
      </c>
      <c r="G93" s="306">
        <v>4</v>
      </c>
      <c r="H93" s="302"/>
      <c r="I93" s="351">
        <v>5.4399999999999977</v>
      </c>
      <c r="J93" s="306">
        <v>44.71</v>
      </c>
      <c r="K93" s="306">
        <v>12.094274341788488</v>
      </c>
      <c r="L93" s="306">
        <v>56.804274341788485</v>
      </c>
      <c r="M93" s="306">
        <v>25.841694537346715</v>
      </c>
      <c r="N93" s="436">
        <v>0</v>
      </c>
      <c r="O93" s="307"/>
      <c r="T93" s="494">
        <f t="shared" si="7"/>
        <v>611.44120901501117</v>
      </c>
      <c r="U93" s="292">
        <f t="shared" si="10"/>
        <v>610.37492330641203</v>
      </c>
      <c r="V93" s="494">
        <f t="shared" si="8"/>
        <v>-1.0662857085991391</v>
      </c>
    </row>
    <row r="94" spans="1:22">
      <c r="A94" s="308">
        <v>31</v>
      </c>
      <c r="B94" s="354" t="s">
        <v>232</v>
      </c>
      <c r="C94" s="302">
        <v>3</v>
      </c>
      <c r="D94" s="433" t="s">
        <v>254</v>
      </c>
      <c r="E94" s="304">
        <v>431</v>
      </c>
      <c r="F94" s="310">
        <v>38.799999999999997</v>
      </c>
      <c r="G94" s="306">
        <v>2.2999999999999998</v>
      </c>
      <c r="H94" s="302"/>
      <c r="I94" s="306">
        <v>6.43</v>
      </c>
      <c r="J94" s="306">
        <v>47.529999999999994</v>
      </c>
      <c r="K94" s="306">
        <v>12.910319304101497</v>
      </c>
      <c r="L94" s="306">
        <v>60.440319304101493</v>
      </c>
      <c r="M94" s="351">
        <v>27.620958751393538</v>
      </c>
      <c r="N94" s="436">
        <v>0</v>
      </c>
      <c r="O94" s="307"/>
      <c r="T94" s="494">
        <f t="shared" si="7"/>
        <v>650.57959698934837</v>
      </c>
      <c r="U94" s="292">
        <f t="shared" si="10"/>
        <v>651.7906304831057</v>
      </c>
      <c r="V94" s="494">
        <f t="shared" si="8"/>
        <v>1.2110334937573271</v>
      </c>
    </row>
    <row r="95" spans="1:22">
      <c r="A95" s="308">
        <v>32</v>
      </c>
      <c r="B95" s="354" t="s">
        <v>232</v>
      </c>
      <c r="C95" s="302">
        <v>3</v>
      </c>
      <c r="D95" s="433" t="s">
        <v>252</v>
      </c>
      <c r="E95" s="304">
        <v>432</v>
      </c>
      <c r="F95" s="417">
        <v>58.93</v>
      </c>
      <c r="G95" s="351">
        <v>2.9</v>
      </c>
      <c r="H95" s="302"/>
      <c r="I95" s="351">
        <v>7.5599999999999952</v>
      </c>
      <c r="J95" s="306">
        <v>69.389999999999986</v>
      </c>
      <c r="K95" s="351">
        <v>18.839523066820938</v>
      </c>
      <c r="L95" s="306">
        <v>88.229523066820917</v>
      </c>
      <c r="M95" s="351">
        <v>40.287625418060202</v>
      </c>
      <c r="N95" s="436">
        <v>0</v>
      </c>
      <c r="O95" s="307"/>
      <c r="T95" s="494">
        <f t="shared" si="7"/>
        <v>949.70258629126033</v>
      </c>
      <c r="U95" s="292">
        <f t="shared" si="10"/>
        <v>949.59744641476289</v>
      </c>
      <c r="V95" s="494">
        <f t="shared" si="8"/>
        <v>-0.10513987649744649</v>
      </c>
    </row>
    <row r="96" spans="1:22">
      <c r="A96" s="308">
        <v>33</v>
      </c>
      <c r="B96" s="354" t="s">
        <v>232</v>
      </c>
      <c r="C96" s="302">
        <v>3</v>
      </c>
      <c r="D96" s="433" t="s">
        <v>252</v>
      </c>
      <c r="E96" s="304">
        <v>433</v>
      </c>
      <c r="F96" s="417">
        <v>58.93</v>
      </c>
      <c r="G96" s="351">
        <v>2.9</v>
      </c>
      <c r="H96" s="302"/>
      <c r="I96" s="351">
        <v>7.5599999999999952</v>
      </c>
      <c r="J96" s="306">
        <v>69.389999999999986</v>
      </c>
      <c r="K96" s="306">
        <v>18.839523066820938</v>
      </c>
      <c r="L96" s="306">
        <v>88.229523066820917</v>
      </c>
      <c r="M96" s="306">
        <v>40.287625418060202</v>
      </c>
      <c r="N96" s="436">
        <v>0</v>
      </c>
      <c r="O96" s="307"/>
      <c r="T96" s="494">
        <f t="shared" si="7"/>
        <v>949.70258629126033</v>
      </c>
      <c r="U96" s="292">
        <f t="shared" si="10"/>
        <v>949.59744641476289</v>
      </c>
      <c r="V96" s="494">
        <f t="shared" si="8"/>
        <v>-0.10513987649744649</v>
      </c>
    </row>
    <row r="97" spans="1:22">
      <c r="A97" s="308">
        <v>34</v>
      </c>
      <c r="B97" s="354" t="s">
        <v>232</v>
      </c>
      <c r="C97" s="302">
        <v>3</v>
      </c>
      <c r="D97" s="433" t="s">
        <v>252</v>
      </c>
      <c r="E97" s="304">
        <v>434</v>
      </c>
      <c r="F97" s="417">
        <v>47.87</v>
      </c>
      <c r="G97" s="351">
        <v>2.9</v>
      </c>
      <c r="H97" s="302"/>
      <c r="I97" s="306">
        <v>7.6600000000000037</v>
      </c>
      <c r="J97" s="306">
        <v>58.43</v>
      </c>
      <c r="K97" s="306">
        <v>16.095876881237</v>
      </c>
      <c r="L97" s="306">
        <v>74.525876881236996</v>
      </c>
      <c r="M97" s="306">
        <v>34.399108138238574</v>
      </c>
      <c r="N97" s="436">
        <v>0</v>
      </c>
      <c r="O97" s="307"/>
      <c r="T97" s="494">
        <f t="shared" si="7"/>
        <v>802.19653874963501</v>
      </c>
      <c r="U97" s="292">
        <f t="shared" si="10"/>
        <v>811.22381537551416</v>
      </c>
      <c r="V97" s="494">
        <f t="shared" si="8"/>
        <v>9.0272766258791535</v>
      </c>
    </row>
    <row r="98" spans="1:22">
      <c r="A98" s="308">
        <v>35</v>
      </c>
      <c r="B98" s="354" t="s">
        <v>232</v>
      </c>
      <c r="C98" s="302">
        <v>3</v>
      </c>
      <c r="D98" s="433" t="s">
        <v>252</v>
      </c>
      <c r="E98" s="304">
        <v>435</v>
      </c>
      <c r="F98" s="310">
        <v>58.93</v>
      </c>
      <c r="G98" s="351">
        <v>2.9</v>
      </c>
      <c r="H98" s="302"/>
      <c r="I98" s="306">
        <v>7.5599999999999952</v>
      </c>
      <c r="J98" s="306">
        <v>69.389999999999986</v>
      </c>
      <c r="K98" s="306">
        <v>18.839523066820938</v>
      </c>
      <c r="L98" s="306">
        <v>88.229523066820917</v>
      </c>
      <c r="M98" s="306">
        <v>40.287625418060202</v>
      </c>
      <c r="N98" s="436">
        <v>1</v>
      </c>
      <c r="O98" s="307"/>
      <c r="T98" s="494">
        <f t="shared" si="7"/>
        <v>949.70258629126033</v>
      </c>
      <c r="U98" s="292">
        <f t="shared" si="10"/>
        <v>949.59744641476289</v>
      </c>
      <c r="V98" s="494">
        <f t="shared" si="8"/>
        <v>-0.10513987649744649</v>
      </c>
    </row>
    <row r="99" spans="1:22">
      <c r="A99" s="308">
        <v>36</v>
      </c>
      <c r="B99" s="354" t="s">
        <v>232</v>
      </c>
      <c r="C99" s="302">
        <v>3</v>
      </c>
      <c r="D99" s="434" t="s">
        <v>252</v>
      </c>
      <c r="E99" s="304">
        <v>436</v>
      </c>
      <c r="F99" s="423">
        <v>58.93</v>
      </c>
      <c r="G99" s="425">
        <v>3</v>
      </c>
      <c r="H99" s="302"/>
      <c r="I99" s="306">
        <v>7.5599999999999952</v>
      </c>
      <c r="J99" s="306">
        <v>69.489999999999995</v>
      </c>
      <c r="K99" s="306">
        <v>18.839523066820938</v>
      </c>
      <c r="L99" s="306">
        <v>88.32952306682094</v>
      </c>
      <c r="M99" s="306">
        <v>40.287625418060202</v>
      </c>
      <c r="N99" s="436">
        <v>1</v>
      </c>
      <c r="O99" s="307"/>
      <c r="T99" s="494">
        <f t="shared" si="7"/>
        <v>950.77898629126059</v>
      </c>
      <c r="U99" s="292">
        <f t="shared" si="10"/>
        <v>949.59744641476289</v>
      </c>
      <c r="V99" s="494">
        <f t="shared" si="8"/>
        <v>-1.181539876497709</v>
      </c>
    </row>
    <row r="100" spans="1:22">
      <c r="A100" s="308">
        <v>37</v>
      </c>
      <c r="B100" s="354" t="s">
        <v>232</v>
      </c>
      <c r="C100" s="302">
        <v>3</v>
      </c>
      <c r="D100" s="433" t="s">
        <v>252</v>
      </c>
      <c r="E100" s="304">
        <v>437</v>
      </c>
      <c r="F100" s="421">
        <v>58.93</v>
      </c>
      <c r="G100" s="425">
        <v>3</v>
      </c>
      <c r="H100" s="302"/>
      <c r="I100" s="306">
        <v>7.5599999999999952</v>
      </c>
      <c r="J100" s="306">
        <v>69.489999999999995</v>
      </c>
      <c r="K100" s="306">
        <v>18.839523066820938</v>
      </c>
      <c r="L100" s="306">
        <v>88.32952306682094</v>
      </c>
      <c r="M100" s="306">
        <v>40.287625418060202</v>
      </c>
      <c r="N100" s="436">
        <v>1</v>
      </c>
      <c r="O100" s="307"/>
      <c r="T100" s="494">
        <f t="shared" si="7"/>
        <v>950.77898629126059</v>
      </c>
      <c r="U100" s="292">
        <f t="shared" si="10"/>
        <v>949.59744641476289</v>
      </c>
      <c r="V100" s="494">
        <f t="shared" si="8"/>
        <v>-1.181539876497709</v>
      </c>
    </row>
    <row r="101" spans="1:22">
      <c r="A101" s="308">
        <v>38</v>
      </c>
      <c r="B101" s="354" t="s">
        <v>232</v>
      </c>
      <c r="C101" s="302">
        <v>3</v>
      </c>
      <c r="D101" s="433" t="s">
        <v>252</v>
      </c>
      <c r="E101" s="304">
        <v>438</v>
      </c>
      <c r="F101" s="421">
        <v>58.93</v>
      </c>
      <c r="G101" s="425">
        <v>3</v>
      </c>
      <c r="H101" s="302"/>
      <c r="I101" s="306">
        <v>7.5599999999999952</v>
      </c>
      <c r="J101" s="306">
        <v>69.489999999999995</v>
      </c>
      <c r="K101" s="306">
        <v>18.839523066820938</v>
      </c>
      <c r="L101" s="306">
        <v>88.32952306682094</v>
      </c>
      <c r="M101" s="306">
        <v>40.287625418060202</v>
      </c>
      <c r="N101" s="436">
        <v>0</v>
      </c>
      <c r="O101" s="307"/>
      <c r="T101" s="494">
        <f t="shared" si="7"/>
        <v>950.77898629126059</v>
      </c>
      <c r="U101" s="292">
        <f t="shared" si="10"/>
        <v>949.59744641476289</v>
      </c>
      <c r="V101" s="494">
        <f t="shared" si="8"/>
        <v>-1.181539876497709</v>
      </c>
    </row>
    <row r="102" spans="1:22">
      <c r="A102" s="308">
        <v>39</v>
      </c>
      <c r="B102" s="354" t="s">
        <v>232</v>
      </c>
      <c r="C102" s="302">
        <v>3</v>
      </c>
      <c r="D102" s="433" t="s">
        <v>252</v>
      </c>
      <c r="E102" s="304">
        <v>439</v>
      </c>
      <c r="F102" s="423">
        <v>58.93</v>
      </c>
      <c r="G102" s="425">
        <v>3</v>
      </c>
      <c r="H102" s="302"/>
      <c r="I102" s="306">
        <v>7.5599999999999952</v>
      </c>
      <c r="J102" s="306">
        <v>69.489999999999995</v>
      </c>
      <c r="K102" s="306">
        <v>18.839523066820938</v>
      </c>
      <c r="L102" s="306">
        <v>88.32952306682094</v>
      </c>
      <c r="M102" s="306">
        <v>40.287625418060202</v>
      </c>
      <c r="N102" s="436">
        <v>0</v>
      </c>
      <c r="O102" s="307"/>
      <c r="T102" s="494">
        <f t="shared" si="7"/>
        <v>950.77898629126059</v>
      </c>
      <c r="U102" s="292">
        <f t="shared" si="10"/>
        <v>949.59744641476289</v>
      </c>
      <c r="V102" s="494">
        <f t="shared" si="8"/>
        <v>-1.181539876497709</v>
      </c>
    </row>
    <row r="103" spans="1:22">
      <c r="A103" s="308">
        <v>40</v>
      </c>
      <c r="B103" s="354" t="s">
        <v>232</v>
      </c>
      <c r="C103" s="302">
        <v>3</v>
      </c>
      <c r="D103" s="433" t="s">
        <v>254</v>
      </c>
      <c r="E103" s="304">
        <v>440</v>
      </c>
      <c r="F103" s="421">
        <v>35.270000000000003</v>
      </c>
      <c r="G103" s="306">
        <v>3.9</v>
      </c>
      <c r="H103" s="339"/>
      <c r="I103" s="306">
        <v>5.4399999999999977</v>
      </c>
      <c r="J103" s="306">
        <v>44.61</v>
      </c>
      <c r="K103" s="306">
        <v>12.094274341788488</v>
      </c>
      <c r="L103" s="306">
        <v>56.704274341788491</v>
      </c>
      <c r="M103" s="306">
        <v>25.841694537346715</v>
      </c>
      <c r="N103" s="436">
        <v>0</v>
      </c>
      <c r="O103" s="307"/>
      <c r="T103" s="494">
        <f t="shared" si="7"/>
        <v>610.36480901501125</v>
      </c>
      <c r="U103" s="292">
        <f t="shared" si="10"/>
        <v>610.37492330641203</v>
      </c>
      <c r="V103" s="494">
        <f t="shared" si="8"/>
        <v>1.0114291400782349E-2</v>
      </c>
    </row>
    <row r="104" spans="1:22">
      <c r="A104" s="308">
        <v>41</v>
      </c>
      <c r="B104" s="354" t="s">
        <v>232</v>
      </c>
      <c r="C104" s="302">
        <v>3</v>
      </c>
      <c r="D104" s="433" t="s">
        <v>254</v>
      </c>
      <c r="E104" s="304">
        <v>441</v>
      </c>
      <c r="F104" s="421">
        <v>35.270000000000003</v>
      </c>
      <c r="G104" s="306">
        <v>4</v>
      </c>
      <c r="H104" s="302"/>
      <c r="I104" s="306">
        <v>5.4399999999999977</v>
      </c>
      <c r="J104" s="306">
        <v>44.71</v>
      </c>
      <c r="K104" s="306">
        <v>12.094274341788488</v>
      </c>
      <c r="L104" s="306">
        <v>56.804274341788485</v>
      </c>
      <c r="M104" s="306">
        <v>25.841694537346715</v>
      </c>
      <c r="N104" s="479">
        <v>0</v>
      </c>
      <c r="O104" s="307"/>
      <c r="T104" s="494">
        <f t="shared" si="7"/>
        <v>611.44120901501117</v>
      </c>
      <c r="U104" s="292">
        <f t="shared" si="10"/>
        <v>610.37492330641203</v>
      </c>
      <c r="V104" s="494">
        <f t="shared" si="8"/>
        <v>-1.0662857085991391</v>
      </c>
    </row>
    <row r="105" spans="1:22" ht="15.75" thickBot="1">
      <c r="A105" s="311">
        <v>42</v>
      </c>
      <c r="B105" s="355" t="s">
        <v>232</v>
      </c>
      <c r="C105" s="312">
        <v>3</v>
      </c>
      <c r="D105" s="435" t="s">
        <v>251</v>
      </c>
      <c r="E105" s="322">
        <v>442</v>
      </c>
      <c r="F105" s="422">
        <v>84.72</v>
      </c>
      <c r="G105" s="426">
        <v>3</v>
      </c>
      <c r="H105" s="312"/>
      <c r="I105" s="317">
        <v>9.1899999999999977</v>
      </c>
      <c r="J105" s="317">
        <v>96.91</v>
      </c>
      <c r="K105" s="317">
        <v>26.289661128070605</v>
      </c>
      <c r="L105" s="317">
        <v>123.1996611280706</v>
      </c>
      <c r="M105" s="317">
        <v>56.22</v>
      </c>
      <c r="N105" s="478">
        <v>1</v>
      </c>
      <c r="O105" s="318"/>
      <c r="T105" s="494">
        <f t="shared" si="7"/>
        <v>1326.1211523825518</v>
      </c>
      <c r="U105" s="292">
        <f t="shared" si="10"/>
        <v>1326.1118230312213</v>
      </c>
      <c r="V105" s="494">
        <f t="shared" si="8"/>
        <v>-9.3293513305070519E-3</v>
      </c>
    </row>
    <row r="106" spans="1:22">
      <c r="A106" s="352">
        <v>43</v>
      </c>
      <c r="B106" s="353" t="s">
        <v>232</v>
      </c>
      <c r="C106" s="349">
        <v>4</v>
      </c>
      <c r="D106" s="434" t="s">
        <v>254</v>
      </c>
      <c r="E106" s="357">
        <v>443</v>
      </c>
      <c r="F106" s="424">
        <v>35.270000000000003</v>
      </c>
      <c r="G106" s="351">
        <v>3.9</v>
      </c>
      <c r="H106" s="339"/>
      <c r="I106" s="351">
        <v>5.4399999999999977</v>
      </c>
      <c r="J106" s="351">
        <v>44.61</v>
      </c>
      <c r="K106" s="351">
        <v>12.094274341788488</v>
      </c>
      <c r="L106" s="351">
        <v>56.704274341788491</v>
      </c>
      <c r="M106" s="299">
        <v>25.841694537346715</v>
      </c>
      <c r="N106" s="479">
        <v>0</v>
      </c>
      <c r="O106" s="356"/>
      <c r="T106" s="494">
        <f t="shared" si="7"/>
        <v>610.36480901501125</v>
      </c>
      <c r="U106" s="292">
        <f t="shared" si="10"/>
        <v>610.37492330641203</v>
      </c>
      <c r="V106" s="494">
        <f t="shared" si="8"/>
        <v>1.0114291400782349E-2</v>
      </c>
    </row>
    <row r="107" spans="1:22">
      <c r="A107" s="308">
        <v>44</v>
      </c>
      <c r="B107" s="354" t="s">
        <v>232</v>
      </c>
      <c r="C107" s="309">
        <v>4</v>
      </c>
      <c r="D107" s="433" t="s">
        <v>254</v>
      </c>
      <c r="E107" s="304">
        <v>444</v>
      </c>
      <c r="F107" s="310">
        <v>35.270000000000003</v>
      </c>
      <c r="G107" s="306">
        <v>4</v>
      </c>
      <c r="H107" s="302"/>
      <c r="I107" s="351">
        <v>5.4399999999999977</v>
      </c>
      <c r="J107" s="306">
        <v>44.71</v>
      </c>
      <c r="K107" s="306">
        <v>12.094274341788488</v>
      </c>
      <c r="L107" s="306">
        <v>56.804274341788485</v>
      </c>
      <c r="M107" s="306">
        <v>25.841694537346715</v>
      </c>
      <c r="N107" s="436">
        <v>0</v>
      </c>
      <c r="O107" s="307"/>
      <c r="T107" s="494">
        <f t="shared" si="7"/>
        <v>611.44120901501117</v>
      </c>
      <c r="U107" s="292">
        <f t="shared" si="10"/>
        <v>610.37492330641203</v>
      </c>
      <c r="V107" s="494">
        <f t="shared" si="8"/>
        <v>-1.0662857085991391</v>
      </c>
    </row>
    <row r="108" spans="1:22">
      <c r="A108" s="308">
        <v>45</v>
      </c>
      <c r="B108" s="354" t="s">
        <v>232</v>
      </c>
      <c r="C108" s="309">
        <v>4</v>
      </c>
      <c r="D108" s="433" t="s">
        <v>254</v>
      </c>
      <c r="E108" s="304">
        <v>445</v>
      </c>
      <c r="F108" s="310">
        <v>38.799999999999997</v>
      </c>
      <c r="G108" s="306">
        <v>2.2999999999999998</v>
      </c>
      <c r="H108" s="302"/>
      <c r="I108" s="306">
        <v>6.43</v>
      </c>
      <c r="J108" s="306">
        <v>47.529999999999994</v>
      </c>
      <c r="K108" s="306">
        <v>12.910319304101497</v>
      </c>
      <c r="L108" s="351">
        <v>60.440319304101493</v>
      </c>
      <c r="M108" s="351">
        <v>27.620958751393538</v>
      </c>
      <c r="N108" s="436">
        <v>0</v>
      </c>
      <c r="O108" s="307"/>
      <c r="T108" s="494">
        <f t="shared" si="7"/>
        <v>650.57959698934837</v>
      </c>
      <c r="U108" s="292">
        <f t="shared" si="10"/>
        <v>651.7906304831057</v>
      </c>
      <c r="V108" s="494">
        <f t="shared" si="8"/>
        <v>1.2110334937573271</v>
      </c>
    </row>
    <row r="109" spans="1:22">
      <c r="A109" s="308">
        <v>46</v>
      </c>
      <c r="B109" s="354" t="s">
        <v>232</v>
      </c>
      <c r="C109" s="309">
        <v>4</v>
      </c>
      <c r="D109" s="433" t="s">
        <v>252</v>
      </c>
      <c r="E109" s="304">
        <v>446</v>
      </c>
      <c r="F109" s="417">
        <v>58.93</v>
      </c>
      <c r="G109" s="351">
        <v>2.9</v>
      </c>
      <c r="H109" s="302"/>
      <c r="I109" s="351">
        <v>7.5599999999999952</v>
      </c>
      <c r="J109" s="306">
        <v>69.389999999999986</v>
      </c>
      <c r="K109" s="351">
        <v>18.839523066820938</v>
      </c>
      <c r="L109" s="306">
        <v>88.229523066820917</v>
      </c>
      <c r="M109" s="351">
        <v>40.287625418060202</v>
      </c>
      <c r="N109" s="436">
        <v>0</v>
      </c>
      <c r="O109" s="307"/>
      <c r="T109" s="494">
        <f t="shared" si="7"/>
        <v>949.70258629126033</v>
      </c>
      <c r="U109" s="292">
        <f t="shared" si="10"/>
        <v>949.59744641476289</v>
      </c>
      <c r="V109" s="494">
        <f t="shared" si="8"/>
        <v>-0.10513987649744649</v>
      </c>
    </row>
    <row r="110" spans="1:22">
      <c r="A110" s="308">
        <v>47</v>
      </c>
      <c r="B110" s="354" t="s">
        <v>232</v>
      </c>
      <c r="C110" s="309">
        <v>4</v>
      </c>
      <c r="D110" s="433" t="s">
        <v>252</v>
      </c>
      <c r="E110" s="304">
        <v>447</v>
      </c>
      <c r="F110" s="417">
        <v>58.93</v>
      </c>
      <c r="G110" s="351">
        <v>2.9</v>
      </c>
      <c r="H110" s="302"/>
      <c r="I110" s="351">
        <v>7.5599999999999952</v>
      </c>
      <c r="J110" s="306">
        <v>69.389999999999986</v>
      </c>
      <c r="K110" s="306">
        <v>18.839523066820938</v>
      </c>
      <c r="L110" s="306">
        <v>88.229523066820917</v>
      </c>
      <c r="M110" s="306">
        <v>40.287625418060202</v>
      </c>
      <c r="N110" s="436">
        <v>0</v>
      </c>
      <c r="O110" s="307"/>
      <c r="T110" s="494">
        <f t="shared" si="7"/>
        <v>949.70258629126033</v>
      </c>
      <c r="U110" s="292">
        <f t="shared" si="10"/>
        <v>949.59744641476289</v>
      </c>
      <c r="V110" s="494">
        <f t="shared" si="8"/>
        <v>-0.10513987649744649</v>
      </c>
    </row>
    <row r="111" spans="1:22">
      <c r="A111" s="308">
        <v>48</v>
      </c>
      <c r="B111" s="354" t="s">
        <v>232</v>
      </c>
      <c r="C111" s="309">
        <v>4</v>
      </c>
      <c r="D111" s="433" t="s">
        <v>252</v>
      </c>
      <c r="E111" s="304">
        <v>448</v>
      </c>
      <c r="F111" s="417">
        <v>47.87</v>
      </c>
      <c r="G111" s="351">
        <v>2.9</v>
      </c>
      <c r="H111" s="302"/>
      <c r="I111" s="306">
        <v>7.6600000000000037</v>
      </c>
      <c r="J111" s="306">
        <v>58.43</v>
      </c>
      <c r="K111" s="306">
        <v>16.095876881237</v>
      </c>
      <c r="L111" s="306">
        <v>74.525876881236996</v>
      </c>
      <c r="M111" s="306">
        <v>34.399108138238574</v>
      </c>
      <c r="N111" s="436">
        <v>0</v>
      </c>
      <c r="O111" s="307"/>
      <c r="T111" s="494">
        <f t="shared" si="7"/>
        <v>802.19653874963501</v>
      </c>
      <c r="U111" s="292">
        <f t="shared" si="10"/>
        <v>811.22381537551416</v>
      </c>
      <c r="V111" s="494">
        <f t="shared" si="8"/>
        <v>9.0272766258791535</v>
      </c>
    </row>
    <row r="112" spans="1:22">
      <c r="A112" s="308">
        <v>49</v>
      </c>
      <c r="B112" s="354" t="s">
        <v>232</v>
      </c>
      <c r="C112" s="309">
        <v>4</v>
      </c>
      <c r="D112" s="433" t="s">
        <v>252</v>
      </c>
      <c r="E112" s="304">
        <v>449</v>
      </c>
      <c r="F112" s="310">
        <v>58.93</v>
      </c>
      <c r="G112" s="351">
        <v>2.9</v>
      </c>
      <c r="H112" s="302"/>
      <c r="I112" s="306">
        <v>7.5599999999999952</v>
      </c>
      <c r="J112" s="306">
        <v>69.389999999999986</v>
      </c>
      <c r="K112" s="306">
        <v>18.839523066820938</v>
      </c>
      <c r="L112" s="306">
        <v>88.229523066820917</v>
      </c>
      <c r="M112" s="306">
        <v>40.287625418060202</v>
      </c>
      <c r="N112" s="436">
        <v>1</v>
      </c>
      <c r="O112" s="307"/>
      <c r="T112" s="494">
        <f t="shared" si="7"/>
        <v>949.70258629126033</v>
      </c>
      <c r="U112" s="292">
        <f t="shared" si="10"/>
        <v>949.59744641476289</v>
      </c>
      <c r="V112" s="494">
        <f t="shared" si="8"/>
        <v>-0.10513987649744649</v>
      </c>
    </row>
    <row r="113" spans="1:22">
      <c r="A113" s="308">
        <v>50</v>
      </c>
      <c r="B113" s="354" t="s">
        <v>232</v>
      </c>
      <c r="C113" s="309">
        <v>4</v>
      </c>
      <c r="D113" s="434" t="s">
        <v>252</v>
      </c>
      <c r="E113" s="304">
        <v>450</v>
      </c>
      <c r="F113" s="423">
        <v>58.93</v>
      </c>
      <c r="G113" s="425">
        <v>3</v>
      </c>
      <c r="H113" s="302"/>
      <c r="I113" s="306">
        <v>7.5599999999999952</v>
      </c>
      <c r="J113" s="306">
        <v>69.489999999999995</v>
      </c>
      <c r="K113" s="306">
        <v>18.839523066820938</v>
      </c>
      <c r="L113" s="306">
        <v>88.32952306682094</v>
      </c>
      <c r="M113" s="306">
        <v>40.287625418060202</v>
      </c>
      <c r="N113" s="436">
        <v>1</v>
      </c>
      <c r="O113" s="307"/>
      <c r="T113" s="494">
        <f t="shared" si="7"/>
        <v>950.77898629126059</v>
      </c>
      <c r="U113" s="292">
        <f t="shared" si="10"/>
        <v>949.59744641476289</v>
      </c>
      <c r="V113" s="494">
        <f t="shared" si="8"/>
        <v>-1.181539876497709</v>
      </c>
    </row>
    <row r="114" spans="1:22">
      <c r="A114" s="308">
        <v>51</v>
      </c>
      <c r="B114" s="354" t="s">
        <v>232</v>
      </c>
      <c r="C114" s="309">
        <v>4</v>
      </c>
      <c r="D114" s="433" t="s">
        <v>252</v>
      </c>
      <c r="E114" s="304">
        <v>451</v>
      </c>
      <c r="F114" s="421">
        <v>58.93</v>
      </c>
      <c r="G114" s="425">
        <v>3</v>
      </c>
      <c r="H114" s="302"/>
      <c r="I114" s="306">
        <v>7.5599999999999952</v>
      </c>
      <c r="J114" s="306">
        <v>69.489999999999995</v>
      </c>
      <c r="K114" s="306">
        <v>18.839523066820938</v>
      </c>
      <c r="L114" s="306">
        <v>88.32952306682094</v>
      </c>
      <c r="M114" s="306">
        <v>40.287625418060202</v>
      </c>
      <c r="N114" s="436">
        <v>1</v>
      </c>
      <c r="O114" s="307"/>
      <c r="T114" s="494">
        <f t="shared" si="7"/>
        <v>950.77898629126059</v>
      </c>
      <c r="U114" s="292">
        <f t="shared" si="10"/>
        <v>949.59744641476289</v>
      </c>
      <c r="V114" s="494">
        <f t="shared" si="8"/>
        <v>-1.181539876497709</v>
      </c>
    </row>
    <row r="115" spans="1:22">
      <c r="A115" s="308">
        <v>52</v>
      </c>
      <c r="B115" s="354" t="s">
        <v>232</v>
      </c>
      <c r="C115" s="309">
        <v>4</v>
      </c>
      <c r="D115" s="433" t="s">
        <v>252</v>
      </c>
      <c r="E115" s="304">
        <v>452</v>
      </c>
      <c r="F115" s="421">
        <v>58.93</v>
      </c>
      <c r="G115" s="425">
        <v>3</v>
      </c>
      <c r="H115" s="302"/>
      <c r="I115" s="306">
        <v>7.5599999999999952</v>
      </c>
      <c r="J115" s="306">
        <v>69.489999999999995</v>
      </c>
      <c r="K115" s="306">
        <v>18.839523066820938</v>
      </c>
      <c r="L115" s="306">
        <v>88.32952306682094</v>
      </c>
      <c r="M115" s="306">
        <v>40.287625418060202</v>
      </c>
      <c r="N115" s="436">
        <v>0</v>
      </c>
      <c r="O115" s="307"/>
      <c r="T115" s="494">
        <f t="shared" si="7"/>
        <v>950.77898629126059</v>
      </c>
      <c r="U115" s="292">
        <f t="shared" si="10"/>
        <v>949.59744641476289</v>
      </c>
      <c r="V115" s="494">
        <f t="shared" si="8"/>
        <v>-1.181539876497709</v>
      </c>
    </row>
    <row r="116" spans="1:22">
      <c r="A116" s="308">
        <v>53</v>
      </c>
      <c r="B116" s="354" t="s">
        <v>232</v>
      </c>
      <c r="C116" s="309">
        <v>4</v>
      </c>
      <c r="D116" s="433" t="s">
        <v>252</v>
      </c>
      <c r="E116" s="304">
        <v>453</v>
      </c>
      <c r="F116" s="423">
        <v>58.93</v>
      </c>
      <c r="G116" s="425">
        <v>3</v>
      </c>
      <c r="H116" s="302"/>
      <c r="I116" s="306">
        <v>7.5599999999999952</v>
      </c>
      <c r="J116" s="306">
        <v>69.489999999999995</v>
      </c>
      <c r="K116" s="306">
        <v>18.839523066820938</v>
      </c>
      <c r="L116" s="306">
        <v>88.32952306682094</v>
      </c>
      <c r="M116" s="306">
        <v>40.287625418060202</v>
      </c>
      <c r="N116" s="436">
        <v>0</v>
      </c>
      <c r="O116" s="307"/>
      <c r="T116" s="494">
        <f t="shared" si="7"/>
        <v>950.77898629126059</v>
      </c>
      <c r="U116" s="292">
        <f t="shared" si="10"/>
        <v>949.59744641476289</v>
      </c>
      <c r="V116" s="494">
        <f t="shared" si="8"/>
        <v>-1.181539876497709</v>
      </c>
    </row>
    <row r="117" spans="1:22">
      <c r="A117" s="308">
        <v>54</v>
      </c>
      <c r="B117" s="354" t="s">
        <v>232</v>
      </c>
      <c r="C117" s="309">
        <v>4</v>
      </c>
      <c r="D117" s="433" t="s">
        <v>254</v>
      </c>
      <c r="E117" s="304">
        <v>454</v>
      </c>
      <c r="F117" s="421">
        <v>35.270000000000003</v>
      </c>
      <c r="G117" s="306">
        <v>3.9</v>
      </c>
      <c r="H117" s="302"/>
      <c r="I117" s="306">
        <v>5.4399999999999977</v>
      </c>
      <c r="J117" s="306">
        <v>44.61</v>
      </c>
      <c r="K117" s="306">
        <v>12.094274341788488</v>
      </c>
      <c r="L117" s="306">
        <v>56.704274341788491</v>
      </c>
      <c r="M117" s="306">
        <v>25.841694537346715</v>
      </c>
      <c r="N117" s="436">
        <v>0</v>
      </c>
      <c r="O117" s="307"/>
      <c r="T117" s="494">
        <f t="shared" si="7"/>
        <v>610.36480901501125</v>
      </c>
      <c r="U117" s="292">
        <f t="shared" si="10"/>
        <v>610.37492330641203</v>
      </c>
      <c r="V117" s="494">
        <f t="shared" si="8"/>
        <v>1.0114291400782349E-2</v>
      </c>
    </row>
    <row r="118" spans="1:22">
      <c r="A118" s="308">
        <v>55</v>
      </c>
      <c r="B118" s="354" t="s">
        <v>232</v>
      </c>
      <c r="C118" s="309">
        <v>4</v>
      </c>
      <c r="D118" s="433" t="s">
        <v>254</v>
      </c>
      <c r="E118" s="304">
        <v>455</v>
      </c>
      <c r="F118" s="421">
        <v>35.270000000000003</v>
      </c>
      <c r="G118" s="306">
        <v>4</v>
      </c>
      <c r="H118" s="302"/>
      <c r="I118" s="306">
        <v>5.4399999999999977</v>
      </c>
      <c r="J118" s="306">
        <v>44.71</v>
      </c>
      <c r="K118" s="306">
        <v>12.094274341788488</v>
      </c>
      <c r="L118" s="306">
        <v>56.804274341788485</v>
      </c>
      <c r="M118" s="306">
        <v>25.841694537346715</v>
      </c>
      <c r="N118" s="479">
        <v>0</v>
      </c>
      <c r="O118" s="307"/>
      <c r="T118" s="494">
        <f t="shared" si="7"/>
        <v>611.44120901501117</v>
      </c>
      <c r="U118" s="292">
        <f t="shared" si="10"/>
        <v>610.37492330641203</v>
      </c>
      <c r="V118" s="494">
        <f t="shared" si="8"/>
        <v>-1.0662857085991391</v>
      </c>
    </row>
    <row r="119" spans="1:22" ht="15.75" thickBot="1">
      <c r="A119" s="311">
        <v>56</v>
      </c>
      <c r="B119" s="355" t="s">
        <v>232</v>
      </c>
      <c r="C119" s="314">
        <v>4</v>
      </c>
      <c r="D119" s="435" t="s">
        <v>251</v>
      </c>
      <c r="E119" s="322">
        <v>456</v>
      </c>
      <c r="F119" s="422">
        <v>84.72</v>
      </c>
      <c r="G119" s="426">
        <v>3</v>
      </c>
      <c r="H119" s="312"/>
      <c r="I119" s="317">
        <v>9.1899999999999977</v>
      </c>
      <c r="J119" s="351">
        <v>96.91</v>
      </c>
      <c r="K119" s="317">
        <v>26.289661128070605</v>
      </c>
      <c r="L119" s="317">
        <v>123.1996611280706</v>
      </c>
      <c r="M119" s="317">
        <v>56.22</v>
      </c>
      <c r="N119" s="478">
        <v>1</v>
      </c>
      <c r="O119" s="318"/>
      <c r="T119" s="494">
        <f t="shared" si="7"/>
        <v>1326.1211523825518</v>
      </c>
      <c r="U119" s="292">
        <f t="shared" si="10"/>
        <v>1326.1118230312213</v>
      </c>
      <c r="V119" s="494">
        <f t="shared" si="8"/>
        <v>-9.3293513305070519E-3</v>
      </c>
    </row>
    <row r="120" spans="1:22">
      <c r="A120" s="352">
        <v>57</v>
      </c>
      <c r="B120" s="353" t="s">
        <v>232</v>
      </c>
      <c r="C120" s="349">
        <v>5</v>
      </c>
      <c r="D120" s="434" t="s">
        <v>254</v>
      </c>
      <c r="E120" s="357">
        <v>457</v>
      </c>
      <c r="F120" s="310">
        <v>35.270000000000003</v>
      </c>
      <c r="G120" s="299">
        <v>3.9</v>
      </c>
      <c r="H120" s="339"/>
      <c r="I120" s="299">
        <v>5.4399999999999977</v>
      </c>
      <c r="J120" s="299">
        <v>44.61</v>
      </c>
      <c r="K120" s="299">
        <v>12.094274341788488</v>
      </c>
      <c r="L120" s="351">
        <v>56.704274341788491</v>
      </c>
      <c r="M120" s="299">
        <v>25.841694537346715</v>
      </c>
      <c r="N120" s="477">
        <v>0</v>
      </c>
      <c r="O120" s="356"/>
      <c r="T120" s="494">
        <f t="shared" si="7"/>
        <v>610.36480901501125</v>
      </c>
      <c r="U120" s="292">
        <f t="shared" si="10"/>
        <v>610.37492330641203</v>
      </c>
      <c r="V120" s="494">
        <f t="shared" si="8"/>
        <v>1.0114291400782349E-2</v>
      </c>
    </row>
    <row r="121" spans="1:22">
      <c r="A121" s="308">
        <v>58</v>
      </c>
      <c r="B121" s="354" t="s">
        <v>232</v>
      </c>
      <c r="C121" s="309">
        <v>5</v>
      </c>
      <c r="D121" s="433" t="s">
        <v>254</v>
      </c>
      <c r="E121" s="304">
        <v>458</v>
      </c>
      <c r="F121" s="310">
        <v>35.270000000000003</v>
      </c>
      <c r="G121" s="306">
        <v>4</v>
      </c>
      <c r="H121" s="302"/>
      <c r="I121" s="351">
        <v>5.4399999999999977</v>
      </c>
      <c r="J121" s="306">
        <v>44.71</v>
      </c>
      <c r="K121" s="306">
        <v>12.094274341788488</v>
      </c>
      <c r="L121" s="351">
        <v>56.804274341788485</v>
      </c>
      <c r="M121" s="306">
        <v>25.841694537346715</v>
      </c>
      <c r="N121" s="436">
        <v>0</v>
      </c>
      <c r="O121" s="307"/>
      <c r="T121" s="494">
        <f t="shared" si="7"/>
        <v>611.44120901501117</v>
      </c>
      <c r="U121" s="292">
        <f t="shared" si="10"/>
        <v>610.37492330641203</v>
      </c>
      <c r="V121" s="494">
        <f t="shared" si="8"/>
        <v>-1.0662857085991391</v>
      </c>
    </row>
    <row r="122" spans="1:22">
      <c r="A122" s="308">
        <v>59</v>
      </c>
      <c r="B122" s="354" t="s">
        <v>232</v>
      </c>
      <c r="C122" s="309">
        <v>5</v>
      </c>
      <c r="D122" s="433" t="s">
        <v>254</v>
      </c>
      <c r="E122" s="304">
        <v>459</v>
      </c>
      <c r="F122" s="310">
        <v>38.799999999999997</v>
      </c>
      <c r="G122" s="306">
        <v>2.2999999999999998</v>
      </c>
      <c r="H122" s="302"/>
      <c r="I122" s="306">
        <v>6.43</v>
      </c>
      <c r="J122" s="306">
        <v>47.529999999999994</v>
      </c>
      <c r="K122" s="306">
        <v>12.910319304101497</v>
      </c>
      <c r="L122" s="306">
        <v>60.440319304101493</v>
      </c>
      <c r="M122" s="351">
        <v>27.620958751393538</v>
      </c>
      <c r="N122" s="436">
        <v>0</v>
      </c>
      <c r="O122" s="307"/>
      <c r="T122" s="494">
        <f t="shared" si="7"/>
        <v>650.57959698934837</v>
      </c>
      <c r="U122" s="292">
        <f t="shared" si="10"/>
        <v>651.7906304831057</v>
      </c>
      <c r="V122" s="494">
        <f t="shared" si="8"/>
        <v>1.2110334937573271</v>
      </c>
    </row>
    <row r="123" spans="1:22">
      <c r="A123" s="308">
        <v>60</v>
      </c>
      <c r="B123" s="354" t="s">
        <v>232</v>
      </c>
      <c r="C123" s="309">
        <v>5</v>
      </c>
      <c r="D123" s="433" t="s">
        <v>252</v>
      </c>
      <c r="E123" s="304">
        <v>460</v>
      </c>
      <c r="F123" s="417">
        <v>58.93</v>
      </c>
      <c r="G123" s="351">
        <v>2.9</v>
      </c>
      <c r="H123" s="302"/>
      <c r="I123" s="351">
        <v>7.5599999999999952</v>
      </c>
      <c r="J123" s="306">
        <v>69.389999999999986</v>
      </c>
      <c r="K123" s="351">
        <v>18.839523066820938</v>
      </c>
      <c r="L123" s="306">
        <v>88.229523066820917</v>
      </c>
      <c r="M123" s="351">
        <v>40.287625418060202</v>
      </c>
      <c r="N123" s="436">
        <v>0</v>
      </c>
      <c r="O123" s="307"/>
      <c r="T123" s="494">
        <f t="shared" si="7"/>
        <v>949.70258629126033</v>
      </c>
      <c r="U123" s="292">
        <f t="shared" si="10"/>
        <v>949.59744641476289</v>
      </c>
      <c r="V123" s="494">
        <f t="shared" si="8"/>
        <v>-0.10513987649744649</v>
      </c>
    </row>
    <row r="124" spans="1:22">
      <c r="A124" s="308">
        <v>61</v>
      </c>
      <c r="B124" s="354" t="s">
        <v>232</v>
      </c>
      <c r="C124" s="309">
        <v>5</v>
      </c>
      <c r="D124" s="433" t="s">
        <v>252</v>
      </c>
      <c r="E124" s="304">
        <v>461</v>
      </c>
      <c r="F124" s="417">
        <v>58.93</v>
      </c>
      <c r="G124" s="351">
        <v>2.9</v>
      </c>
      <c r="H124" s="302"/>
      <c r="I124" s="351">
        <v>7.5599999999999952</v>
      </c>
      <c r="J124" s="306">
        <v>69.389999999999986</v>
      </c>
      <c r="K124" s="306">
        <v>18.839523066820938</v>
      </c>
      <c r="L124" s="306">
        <v>88.229523066820917</v>
      </c>
      <c r="M124" s="306">
        <v>40.287625418060202</v>
      </c>
      <c r="N124" s="436">
        <v>0</v>
      </c>
      <c r="O124" s="307"/>
      <c r="T124" s="494">
        <f t="shared" si="7"/>
        <v>949.70258629126033</v>
      </c>
      <c r="U124" s="292">
        <f t="shared" si="10"/>
        <v>949.59744641476289</v>
      </c>
      <c r="V124" s="494">
        <f t="shared" si="8"/>
        <v>-0.10513987649744649</v>
      </c>
    </row>
    <row r="125" spans="1:22">
      <c r="A125" s="308">
        <v>62</v>
      </c>
      <c r="B125" s="354" t="s">
        <v>232</v>
      </c>
      <c r="C125" s="309">
        <v>5</v>
      </c>
      <c r="D125" s="433" t="s">
        <v>252</v>
      </c>
      <c r="E125" s="304">
        <v>462</v>
      </c>
      <c r="F125" s="417">
        <v>47.87</v>
      </c>
      <c r="G125" s="351">
        <v>2.9</v>
      </c>
      <c r="H125" s="302"/>
      <c r="I125" s="306">
        <v>7.6600000000000037</v>
      </c>
      <c r="J125" s="306">
        <v>58.43</v>
      </c>
      <c r="K125" s="306">
        <v>16.095876881237</v>
      </c>
      <c r="L125" s="306">
        <v>74.525876881236996</v>
      </c>
      <c r="M125" s="306">
        <v>34.399108138238574</v>
      </c>
      <c r="N125" s="436">
        <v>0</v>
      </c>
      <c r="O125" s="307"/>
      <c r="T125" s="494">
        <f t="shared" si="7"/>
        <v>802.19653874963501</v>
      </c>
      <c r="U125" s="292">
        <f t="shared" si="10"/>
        <v>811.22381537551416</v>
      </c>
      <c r="V125" s="494">
        <f t="shared" si="8"/>
        <v>9.0272766258791535</v>
      </c>
    </row>
    <row r="126" spans="1:22">
      <c r="A126" s="308">
        <v>63</v>
      </c>
      <c r="B126" s="354" t="s">
        <v>232</v>
      </c>
      <c r="C126" s="309">
        <v>5</v>
      </c>
      <c r="D126" s="433" t="s">
        <v>252</v>
      </c>
      <c r="E126" s="304">
        <v>463</v>
      </c>
      <c r="F126" s="310">
        <v>58.93</v>
      </c>
      <c r="G126" s="351">
        <v>2.9</v>
      </c>
      <c r="H126" s="302"/>
      <c r="I126" s="306">
        <v>7.5599999999999952</v>
      </c>
      <c r="J126" s="306">
        <v>69.389999999999986</v>
      </c>
      <c r="K126" s="306">
        <v>18.839523066820938</v>
      </c>
      <c r="L126" s="306">
        <v>88.229523066820917</v>
      </c>
      <c r="M126" s="306">
        <v>40.287625418060202</v>
      </c>
      <c r="N126" s="436">
        <v>1</v>
      </c>
      <c r="O126" s="307"/>
      <c r="T126" s="494">
        <f t="shared" si="7"/>
        <v>949.70258629126033</v>
      </c>
      <c r="U126" s="292">
        <f t="shared" si="10"/>
        <v>949.59744641476289</v>
      </c>
      <c r="V126" s="494">
        <f t="shared" si="8"/>
        <v>-0.10513987649744649</v>
      </c>
    </row>
    <row r="127" spans="1:22">
      <c r="A127" s="308">
        <v>64</v>
      </c>
      <c r="B127" s="354" t="s">
        <v>232</v>
      </c>
      <c r="C127" s="309">
        <v>5</v>
      </c>
      <c r="D127" s="434" t="s">
        <v>252</v>
      </c>
      <c r="E127" s="304">
        <v>464</v>
      </c>
      <c r="F127" s="423">
        <v>58.93</v>
      </c>
      <c r="G127" s="425">
        <v>3</v>
      </c>
      <c r="H127" s="302"/>
      <c r="I127" s="306">
        <v>7.5599999999999952</v>
      </c>
      <c r="J127" s="306">
        <v>69.489999999999995</v>
      </c>
      <c r="K127" s="306">
        <v>18.839523066820938</v>
      </c>
      <c r="L127" s="306">
        <v>88.32952306682094</v>
      </c>
      <c r="M127" s="306">
        <v>40.287625418060202</v>
      </c>
      <c r="N127" s="436">
        <v>1</v>
      </c>
      <c r="O127" s="307"/>
      <c r="T127" s="494">
        <f t="shared" si="7"/>
        <v>950.77898629126059</v>
      </c>
      <c r="U127" s="292">
        <f t="shared" si="10"/>
        <v>949.59744641476289</v>
      </c>
      <c r="V127" s="494">
        <f t="shared" si="8"/>
        <v>-1.181539876497709</v>
      </c>
    </row>
    <row r="128" spans="1:22">
      <c r="A128" s="308">
        <v>65</v>
      </c>
      <c r="B128" s="354" t="s">
        <v>232</v>
      </c>
      <c r="C128" s="309">
        <v>5</v>
      </c>
      <c r="D128" s="433" t="s">
        <v>252</v>
      </c>
      <c r="E128" s="304">
        <v>465</v>
      </c>
      <c r="F128" s="421">
        <v>58.93</v>
      </c>
      <c r="G128" s="425">
        <v>3</v>
      </c>
      <c r="H128" s="302"/>
      <c r="I128" s="306">
        <v>7.5599999999999952</v>
      </c>
      <c r="J128" s="306">
        <v>69.489999999999995</v>
      </c>
      <c r="K128" s="306">
        <v>18.839523066820938</v>
      </c>
      <c r="L128" s="306">
        <v>88.32952306682094</v>
      </c>
      <c r="M128" s="306">
        <v>40.287625418060202</v>
      </c>
      <c r="N128" s="436">
        <v>1</v>
      </c>
      <c r="O128" s="307"/>
      <c r="T128" s="494">
        <f t="shared" si="7"/>
        <v>950.77898629126059</v>
      </c>
      <c r="U128" s="292">
        <f t="shared" si="10"/>
        <v>949.59744641476289</v>
      </c>
      <c r="V128" s="494">
        <f t="shared" si="8"/>
        <v>-1.181539876497709</v>
      </c>
    </row>
    <row r="129" spans="1:22">
      <c r="A129" s="308">
        <v>66</v>
      </c>
      <c r="B129" s="354" t="s">
        <v>232</v>
      </c>
      <c r="C129" s="309">
        <v>5</v>
      </c>
      <c r="D129" s="433" t="s">
        <v>252</v>
      </c>
      <c r="E129" s="304">
        <v>466</v>
      </c>
      <c r="F129" s="421">
        <v>58.93</v>
      </c>
      <c r="G129" s="425">
        <v>3</v>
      </c>
      <c r="H129" s="302"/>
      <c r="I129" s="306">
        <v>7.5599999999999952</v>
      </c>
      <c r="J129" s="306">
        <v>69.489999999999995</v>
      </c>
      <c r="K129" s="306">
        <v>18.839523066820938</v>
      </c>
      <c r="L129" s="306">
        <v>88.32952306682094</v>
      </c>
      <c r="M129" s="306">
        <v>40.287625418060202</v>
      </c>
      <c r="N129" s="436">
        <v>1</v>
      </c>
      <c r="O129" s="307"/>
      <c r="T129" s="494">
        <f t="shared" si="7"/>
        <v>950.77898629126059</v>
      </c>
      <c r="U129" s="292">
        <f t="shared" si="10"/>
        <v>949.59744641476289</v>
      </c>
      <c r="V129" s="494">
        <f t="shared" si="8"/>
        <v>-1.181539876497709</v>
      </c>
    </row>
    <row r="130" spans="1:22">
      <c r="A130" s="308">
        <v>67</v>
      </c>
      <c r="B130" s="354" t="s">
        <v>232</v>
      </c>
      <c r="C130" s="309">
        <v>5</v>
      </c>
      <c r="D130" s="433" t="s">
        <v>252</v>
      </c>
      <c r="E130" s="304">
        <v>467</v>
      </c>
      <c r="F130" s="423">
        <v>58.93</v>
      </c>
      <c r="G130" s="425">
        <v>3</v>
      </c>
      <c r="H130" s="302"/>
      <c r="I130" s="306">
        <v>7.5599999999999952</v>
      </c>
      <c r="J130" s="306">
        <v>69.489999999999995</v>
      </c>
      <c r="K130" s="306">
        <v>18.839523066820938</v>
      </c>
      <c r="L130" s="306">
        <v>88.32952306682094</v>
      </c>
      <c r="M130" s="306">
        <v>40.287625418060202</v>
      </c>
      <c r="N130" s="436">
        <v>1</v>
      </c>
      <c r="O130" s="307"/>
      <c r="T130" s="494">
        <f t="shared" si="7"/>
        <v>950.77898629126059</v>
      </c>
      <c r="U130" s="292">
        <f t="shared" si="10"/>
        <v>949.59744641476289</v>
      </c>
      <c r="V130" s="494">
        <f t="shared" si="8"/>
        <v>-1.181539876497709</v>
      </c>
    </row>
    <row r="131" spans="1:22">
      <c r="A131" s="308">
        <v>68</v>
      </c>
      <c r="B131" s="354" t="s">
        <v>232</v>
      </c>
      <c r="C131" s="309">
        <v>5</v>
      </c>
      <c r="D131" s="433" t="s">
        <v>254</v>
      </c>
      <c r="E131" s="304">
        <v>468</v>
      </c>
      <c r="F131" s="421">
        <v>35.270000000000003</v>
      </c>
      <c r="G131" s="306">
        <v>3.9</v>
      </c>
      <c r="H131" s="302"/>
      <c r="I131" s="306">
        <v>5.4399999999999977</v>
      </c>
      <c r="J131" s="306">
        <v>44.61</v>
      </c>
      <c r="K131" s="306">
        <v>12.094274341788488</v>
      </c>
      <c r="L131" s="351">
        <v>56.704274341788491</v>
      </c>
      <c r="M131" s="306">
        <v>25.841694537346715</v>
      </c>
      <c r="N131" s="436">
        <v>0</v>
      </c>
      <c r="O131" s="307"/>
      <c r="T131" s="494">
        <f t="shared" si="7"/>
        <v>610.36480901501125</v>
      </c>
      <c r="U131" s="292">
        <f t="shared" si="10"/>
        <v>610.37492330641203</v>
      </c>
      <c r="V131" s="494">
        <f t="shared" si="8"/>
        <v>1.0114291400782349E-2</v>
      </c>
    </row>
    <row r="132" spans="1:22">
      <c r="A132" s="308">
        <v>69</v>
      </c>
      <c r="B132" s="354" t="s">
        <v>232</v>
      </c>
      <c r="C132" s="309">
        <v>5</v>
      </c>
      <c r="D132" s="433" t="s">
        <v>254</v>
      </c>
      <c r="E132" s="304">
        <v>469</v>
      </c>
      <c r="F132" s="421">
        <v>35.270000000000003</v>
      </c>
      <c r="G132" s="306">
        <v>4</v>
      </c>
      <c r="H132" s="302"/>
      <c r="I132" s="306">
        <v>5.4399999999999977</v>
      </c>
      <c r="J132" s="306">
        <v>44.71</v>
      </c>
      <c r="K132" s="306">
        <v>12.094274341788488</v>
      </c>
      <c r="L132" s="306">
        <v>56.804274341788485</v>
      </c>
      <c r="M132" s="306">
        <v>25.841694537346715</v>
      </c>
      <c r="N132" s="479">
        <v>0</v>
      </c>
      <c r="O132" s="307"/>
      <c r="T132" s="494">
        <f t="shared" si="7"/>
        <v>611.44120901501117</v>
      </c>
      <c r="U132" s="292">
        <f t="shared" si="10"/>
        <v>610.37492330641203</v>
      </c>
      <c r="V132" s="494">
        <f t="shared" si="8"/>
        <v>-1.0662857085991391</v>
      </c>
    </row>
    <row r="133" spans="1:22" ht="15.75" thickBot="1">
      <c r="A133" s="311">
        <v>70</v>
      </c>
      <c r="B133" s="355" t="s">
        <v>232</v>
      </c>
      <c r="C133" s="314">
        <v>5</v>
      </c>
      <c r="D133" s="435" t="s">
        <v>251</v>
      </c>
      <c r="E133" s="322">
        <v>470</v>
      </c>
      <c r="F133" s="422">
        <v>84.72</v>
      </c>
      <c r="G133" s="426">
        <v>3</v>
      </c>
      <c r="H133" s="312"/>
      <c r="I133" s="317">
        <v>9.1899999999999977</v>
      </c>
      <c r="J133" s="317">
        <v>96.91</v>
      </c>
      <c r="K133" s="317">
        <v>26.289661128070605</v>
      </c>
      <c r="L133" s="317">
        <v>123.1996611280706</v>
      </c>
      <c r="M133" s="317">
        <v>56.22</v>
      </c>
      <c r="N133" s="478">
        <v>1</v>
      </c>
      <c r="O133" s="318"/>
      <c r="T133" s="494">
        <f t="shared" ref="T133" si="11">L133*$P$1</f>
        <v>1326.1211523825518</v>
      </c>
      <c r="U133" s="292">
        <f t="shared" si="10"/>
        <v>1326.1118230312213</v>
      </c>
      <c r="V133" s="494">
        <f t="shared" ref="V133" si="12">U133-T133</f>
        <v>-9.3293513305070519E-3</v>
      </c>
    </row>
    <row r="134" spans="1:22">
      <c r="A134" s="352">
        <v>71</v>
      </c>
      <c r="B134" s="427" t="s">
        <v>261</v>
      </c>
      <c r="C134" s="482" t="s">
        <v>253</v>
      </c>
      <c r="D134" s="483" t="s">
        <v>264</v>
      </c>
      <c r="E134" s="357">
        <v>1</v>
      </c>
      <c r="F134" s="423">
        <v>94.67</v>
      </c>
      <c r="G134" s="484" t="s">
        <v>190</v>
      </c>
      <c r="H134" s="339"/>
      <c r="I134" s="484">
        <v>2.98</v>
      </c>
      <c r="J134" s="351">
        <v>97.65</v>
      </c>
      <c r="K134" s="351">
        <v>12.094274341788488</v>
      </c>
      <c r="L134" s="351">
        <v>109.7442743417885</v>
      </c>
      <c r="M134" s="485">
        <v>166.66</v>
      </c>
      <c r="N134" s="479"/>
      <c r="O134" s="356">
        <v>1</v>
      </c>
    </row>
    <row r="135" spans="1:22">
      <c r="A135" s="308">
        <v>72</v>
      </c>
      <c r="B135" s="431" t="s">
        <v>262</v>
      </c>
      <c r="C135" s="474" t="s">
        <v>253</v>
      </c>
      <c r="D135" s="475" t="s">
        <v>264</v>
      </c>
      <c r="E135" s="304">
        <v>1</v>
      </c>
      <c r="F135" s="421">
        <v>58.93</v>
      </c>
      <c r="G135" s="476">
        <v>15</v>
      </c>
      <c r="H135" s="302"/>
      <c r="I135" s="476">
        <v>6.32</v>
      </c>
      <c r="J135" s="306">
        <v>80.25</v>
      </c>
      <c r="K135" s="306">
        <v>12.094274341788488</v>
      </c>
      <c r="L135" s="306">
        <v>92.344274341788491</v>
      </c>
      <c r="M135" s="347">
        <v>143.85</v>
      </c>
      <c r="N135" s="479"/>
      <c r="O135" s="307">
        <v>1</v>
      </c>
    </row>
    <row r="136" spans="1:22" ht="15.75" thickBot="1">
      <c r="A136" s="311">
        <v>73</v>
      </c>
      <c r="B136" s="432" t="s">
        <v>263</v>
      </c>
      <c r="C136" s="488" t="s">
        <v>253</v>
      </c>
      <c r="D136" s="489" t="s">
        <v>264</v>
      </c>
      <c r="E136" s="322">
        <v>1</v>
      </c>
      <c r="F136" s="422">
        <v>128.35</v>
      </c>
      <c r="G136" s="426">
        <v>4.4000000000000004</v>
      </c>
      <c r="H136" s="312"/>
      <c r="I136" s="490">
        <v>8.02</v>
      </c>
      <c r="J136" s="317">
        <v>140.77000000000001</v>
      </c>
      <c r="K136" s="317">
        <v>26.289661128070605</v>
      </c>
      <c r="L136" s="317">
        <v>167.05966112807062</v>
      </c>
      <c r="M136" s="348">
        <v>215.58</v>
      </c>
      <c r="N136" s="478"/>
      <c r="O136" s="318">
        <v>2</v>
      </c>
    </row>
    <row r="137" spans="1:22" ht="16.149999999999999" customHeight="1" thickBot="1">
      <c r="A137" s="712" t="s">
        <v>52</v>
      </c>
      <c r="B137" s="713"/>
      <c r="C137" s="713"/>
      <c r="D137" s="714"/>
      <c r="E137" s="486">
        <f>A136</f>
        <v>73</v>
      </c>
      <c r="F137" s="487">
        <f t="shared" ref="F137:K137" si="13">SUM(F4:F136)</f>
        <v>9253.2600000000184</v>
      </c>
      <c r="G137" s="487">
        <f t="shared" si="13"/>
        <v>242.90000000000012</v>
      </c>
      <c r="H137" s="487">
        <f t="shared" si="13"/>
        <v>836.99999999999909</v>
      </c>
      <c r="I137" s="487">
        <f t="shared" si="13"/>
        <v>1075.7699999999984</v>
      </c>
      <c r="J137" s="487">
        <f t="shared" si="13"/>
        <v>11408.929999999993</v>
      </c>
      <c r="K137" s="487">
        <f t="shared" si="13"/>
        <v>1416.2621225263442</v>
      </c>
      <c r="L137" s="487">
        <f t="shared" ref="L137:M137" si="14">SUM(L4:L136)</f>
        <v>12825.192122526329</v>
      </c>
      <c r="M137" s="487">
        <f t="shared" si="14"/>
        <v>12566.673463396541</v>
      </c>
      <c r="N137" s="493">
        <f>SUM(N4:N136)</f>
        <v>82</v>
      </c>
      <c r="O137" s="492">
        <f>SUM(O134:O136)</f>
        <v>4</v>
      </c>
    </row>
    <row r="138" spans="1:22">
      <c r="A138" s="336"/>
      <c r="B138" s="336"/>
      <c r="D138" s="461"/>
      <c r="E138" s="462"/>
      <c r="K138" s="462"/>
      <c r="L138" s="462"/>
      <c r="M138" s="715" t="s">
        <v>259</v>
      </c>
      <c r="N138" s="717">
        <v>4</v>
      </c>
      <c r="O138" s="719">
        <v>1</v>
      </c>
    </row>
    <row r="139" spans="1:22">
      <c r="A139" s="336"/>
      <c r="B139" s="336"/>
      <c r="D139" s="461"/>
      <c r="E139" s="462"/>
      <c r="F139" s="462"/>
      <c r="G139" s="462"/>
      <c r="K139" s="462"/>
      <c r="L139" s="462"/>
      <c r="M139" s="716"/>
      <c r="N139" s="718"/>
      <c r="O139" s="720"/>
    </row>
    <row r="140" spans="1:22" ht="14.45" customHeight="1">
      <c r="A140" s="463"/>
      <c r="B140" s="336"/>
      <c r="D140" s="461"/>
      <c r="E140" s="462"/>
      <c r="F140" s="462"/>
      <c r="G140" s="462"/>
      <c r="K140" s="462"/>
      <c r="L140" s="462"/>
      <c r="M140" s="706" t="s">
        <v>260</v>
      </c>
      <c r="N140" s="708">
        <f>N138+O138+O137+N137</f>
        <v>91</v>
      </c>
      <c r="O140" s="709"/>
    </row>
    <row r="141" spans="1:22" ht="15" customHeight="1" thickBot="1">
      <c r="A141" s="336"/>
      <c r="B141" s="336"/>
      <c r="D141" s="461"/>
      <c r="E141" s="462"/>
      <c r="K141" s="462"/>
      <c r="L141" s="462"/>
      <c r="M141" s="707"/>
      <c r="N141" s="710"/>
      <c r="O141" s="711"/>
    </row>
    <row r="142" spans="1:22">
      <c r="A142" s="466"/>
      <c r="B142" s="339"/>
      <c r="C142" s="350"/>
      <c r="D142" s="416"/>
      <c r="E142" s="349"/>
      <c r="F142" s="349"/>
      <c r="G142" s="349"/>
      <c r="H142" s="339"/>
      <c r="I142" s="339"/>
      <c r="J142" s="339"/>
      <c r="K142" s="349"/>
      <c r="L142" s="349"/>
      <c r="M142" s="351"/>
      <c r="N142" s="350"/>
      <c r="O142" s="356"/>
    </row>
    <row r="143" spans="1:22">
      <c r="A143" s="308"/>
      <c r="B143" s="302"/>
      <c r="C143" s="303"/>
      <c r="D143" s="305"/>
      <c r="E143" s="309"/>
      <c r="F143" s="309"/>
      <c r="G143" s="309"/>
      <c r="H143" s="302"/>
      <c r="I143" s="302"/>
      <c r="J143" s="302"/>
      <c r="K143" s="309"/>
      <c r="L143" s="309"/>
      <c r="M143" s="306"/>
      <c r="N143" s="303"/>
      <c r="O143" s="307"/>
    </row>
    <row r="144" spans="1:22">
      <c r="A144" s="301"/>
      <c r="B144" s="302"/>
      <c r="C144" s="303"/>
      <c r="D144" s="305"/>
      <c r="E144" s="309"/>
      <c r="F144" s="302"/>
      <c r="G144" s="302"/>
      <c r="H144" s="302"/>
      <c r="I144" s="302"/>
      <c r="J144" s="302"/>
      <c r="K144" s="309"/>
      <c r="L144" s="309"/>
      <c r="M144" s="306"/>
      <c r="N144" s="303"/>
      <c r="O144" s="307"/>
    </row>
    <row r="145" spans="1:15">
      <c r="A145" s="308"/>
      <c r="B145" s="302"/>
      <c r="C145" s="303"/>
      <c r="D145" s="305"/>
      <c r="E145" s="309"/>
      <c r="F145" s="309"/>
      <c r="G145" s="309"/>
      <c r="H145" s="302"/>
      <c r="I145" s="302"/>
      <c r="J145" s="302"/>
      <c r="K145" s="309"/>
      <c r="L145" s="309"/>
      <c r="M145" s="306"/>
      <c r="N145" s="303"/>
      <c r="O145" s="307"/>
    </row>
    <row r="146" spans="1:15" ht="15.75" thickBot="1">
      <c r="A146" s="321"/>
      <c r="B146" s="312"/>
      <c r="C146" s="313"/>
      <c r="D146" s="315"/>
      <c r="E146" s="314"/>
      <c r="F146" s="314"/>
      <c r="G146" s="314"/>
      <c r="H146" s="312"/>
      <c r="I146" s="312"/>
      <c r="J146" s="312"/>
      <c r="K146" s="314"/>
      <c r="L146" s="314"/>
      <c r="M146" s="317"/>
      <c r="N146" s="313"/>
      <c r="O146" s="318"/>
    </row>
    <row r="147" spans="1:15">
      <c r="A147" s="294"/>
      <c r="B147" s="295"/>
      <c r="C147" s="296"/>
      <c r="D147" s="298"/>
      <c r="E147" s="297"/>
      <c r="F147" s="295"/>
      <c r="G147" s="295"/>
      <c r="H147" s="295"/>
      <c r="I147" s="295"/>
      <c r="J147" s="295"/>
      <c r="K147" s="295"/>
      <c r="L147" s="295"/>
      <c r="M147" s="299"/>
      <c r="N147" s="296"/>
      <c r="O147" s="300"/>
    </row>
    <row r="148" spans="1:15">
      <c r="A148" s="301"/>
      <c r="B148" s="302"/>
      <c r="C148" s="303"/>
      <c r="D148" s="305"/>
      <c r="E148" s="309"/>
      <c r="F148" s="302"/>
      <c r="G148" s="302"/>
      <c r="H148" s="302"/>
      <c r="I148" s="302"/>
      <c r="J148" s="302"/>
      <c r="K148" s="302"/>
      <c r="L148" s="302"/>
      <c r="M148" s="306"/>
      <c r="N148" s="303"/>
      <c r="O148" s="307"/>
    </row>
    <row r="149" spans="1:15">
      <c r="A149" s="308"/>
      <c r="B149" s="302"/>
      <c r="C149" s="303"/>
      <c r="D149" s="305"/>
      <c r="E149" s="309"/>
      <c r="F149" s="302"/>
      <c r="G149" s="302"/>
      <c r="H149" s="302"/>
      <c r="I149" s="302"/>
      <c r="J149" s="302"/>
      <c r="K149" s="302"/>
      <c r="L149" s="302"/>
      <c r="M149" s="306"/>
      <c r="N149" s="303"/>
      <c r="O149" s="307"/>
    </row>
    <row r="150" spans="1:15">
      <c r="A150" s="301"/>
      <c r="B150" s="302"/>
      <c r="C150" s="303"/>
      <c r="D150" s="305"/>
      <c r="E150" s="309"/>
      <c r="F150" s="302"/>
      <c r="G150" s="302"/>
      <c r="H150" s="302"/>
      <c r="I150" s="302"/>
      <c r="J150" s="302"/>
      <c r="K150" s="302"/>
      <c r="L150" s="302"/>
      <c r="M150" s="306"/>
      <c r="N150" s="303"/>
      <c r="O150" s="307"/>
    </row>
    <row r="151" spans="1:15">
      <c r="A151" s="308"/>
      <c r="B151" s="302"/>
      <c r="C151" s="303"/>
      <c r="D151" s="305"/>
      <c r="E151" s="309"/>
      <c r="F151" s="302"/>
      <c r="G151" s="302"/>
      <c r="H151" s="302"/>
      <c r="I151" s="302"/>
      <c r="J151" s="302"/>
      <c r="K151" s="302"/>
      <c r="L151" s="302"/>
      <c r="M151" s="306"/>
      <c r="N151" s="303"/>
      <c r="O151" s="307"/>
    </row>
    <row r="152" spans="1:15">
      <c r="A152" s="301"/>
      <c r="B152" s="302"/>
      <c r="C152" s="303"/>
      <c r="D152" s="305"/>
      <c r="E152" s="309"/>
      <c r="F152" s="302"/>
      <c r="G152" s="302"/>
      <c r="H152" s="302"/>
      <c r="I152" s="302"/>
      <c r="J152" s="302"/>
      <c r="K152" s="302"/>
      <c r="L152" s="302"/>
      <c r="M152" s="306"/>
      <c r="N152" s="303"/>
      <c r="O152" s="307"/>
    </row>
    <row r="153" spans="1:15">
      <c r="A153" s="308"/>
      <c r="B153" s="302"/>
      <c r="C153" s="303"/>
      <c r="D153" s="305"/>
      <c r="E153" s="309"/>
      <c r="F153" s="302"/>
      <c r="G153" s="302"/>
      <c r="H153" s="302"/>
      <c r="I153" s="302"/>
      <c r="J153" s="302"/>
      <c r="K153" s="302"/>
      <c r="L153" s="302"/>
      <c r="M153" s="306"/>
      <c r="N153" s="303"/>
      <c r="O153" s="307"/>
    </row>
    <row r="154" spans="1:15">
      <c r="A154" s="301"/>
      <c r="B154" s="302"/>
      <c r="C154" s="303"/>
      <c r="D154" s="305"/>
      <c r="E154" s="309"/>
      <c r="F154" s="302"/>
      <c r="G154" s="302"/>
      <c r="H154" s="302"/>
      <c r="I154" s="302"/>
      <c r="J154" s="302"/>
      <c r="K154" s="302"/>
      <c r="L154" s="302"/>
      <c r="M154" s="306"/>
      <c r="N154" s="303"/>
      <c r="O154" s="307"/>
    </row>
    <row r="155" spans="1:15">
      <c r="A155" s="308"/>
      <c r="B155" s="302"/>
      <c r="C155" s="303"/>
      <c r="D155" s="305"/>
      <c r="E155" s="309"/>
      <c r="F155" s="302"/>
      <c r="G155" s="302"/>
      <c r="H155" s="302"/>
      <c r="I155" s="302"/>
      <c r="J155" s="302"/>
      <c r="K155" s="302"/>
      <c r="L155" s="302"/>
      <c r="M155" s="306"/>
      <c r="N155" s="303"/>
      <c r="O155" s="307"/>
    </row>
    <row r="156" spans="1:15">
      <c r="A156" s="308"/>
      <c r="B156" s="302"/>
      <c r="C156" s="303"/>
      <c r="D156" s="305"/>
      <c r="E156" s="304"/>
      <c r="F156" s="302"/>
      <c r="G156" s="302"/>
      <c r="H156" s="309"/>
      <c r="I156" s="309"/>
      <c r="J156" s="309"/>
      <c r="K156" s="302"/>
      <c r="L156" s="302"/>
      <c r="M156" s="306"/>
      <c r="N156" s="303"/>
      <c r="O156" s="307"/>
    </row>
    <row r="157" spans="1:15">
      <c r="A157" s="301"/>
      <c r="B157" s="302"/>
      <c r="C157" s="303"/>
      <c r="D157" s="305"/>
      <c r="E157" s="304"/>
      <c r="F157" s="302"/>
      <c r="G157" s="302"/>
      <c r="H157" s="309"/>
      <c r="I157" s="309"/>
      <c r="J157" s="309"/>
      <c r="K157" s="302"/>
      <c r="L157" s="302"/>
      <c r="M157" s="306"/>
      <c r="N157" s="303"/>
      <c r="O157" s="307"/>
    </row>
    <row r="158" spans="1:15">
      <c r="A158" s="301"/>
      <c r="B158" s="302"/>
      <c r="C158" s="303"/>
      <c r="D158" s="305"/>
      <c r="E158" s="304"/>
      <c r="F158" s="302"/>
      <c r="G158" s="302"/>
      <c r="H158" s="302"/>
      <c r="I158" s="302"/>
      <c r="J158" s="302"/>
      <c r="K158" s="302"/>
      <c r="L158" s="302"/>
      <c r="M158" s="306"/>
      <c r="N158" s="303"/>
      <c r="O158" s="307"/>
    </row>
    <row r="159" spans="1:15">
      <c r="A159" s="308"/>
      <c r="B159" s="302"/>
      <c r="C159" s="303"/>
      <c r="D159" s="305"/>
      <c r="E159" s="304"/>
      <c r="F159" s="302"/>
      <c r="G159" s="302"/>
      <c r="H159" s="302"/>
      <c r="I159" s="302"/>
      <c r="J159" s="302"/>
      <c r="K159" s="302"/>
      <c r="L159" s="302"/>
      <c r="M159" s="306"/>
      <c r="N159" s="303"/>
      <c r="O159" s="307"/>
    </row>
    <row r="160" spans="1:15">
      <c r="A160" s="308"/>
      <c r="B160" s="302"/>
      <c r="C160" s="303"/>
      <c r="D160" s="305"/>
      <c r="E160" s="309"/>
      <c r="F160" s="302"/>
      <c r="G160" s="302"/>
      <c r="H160" s="302"/>
      <c r="I160" s="302"/>
      <c r="J160" s="302"/>
      <c r="K160" s="302"/>
      <c r="L160" s="302"/>
      <c r="M160" s="306"/>
      <c r="N160" s="303"/>
      <c r="O160" s="307"/>
    </row>
    <row r="161" spans="1:15">
      <c r="A161" s="301"/>
      <c r="B161" s="302"/>
      <c r="C161" s="303"/>
      <c r="D161" s="305"/>
      <c r="E161" s="309"/>
      <c r="F161" s="302"/>
      <c r="G161" s="302"/>
      <c r="H161" s="302"/>
      <c r="I161" s="302"/>
      <c r="J161" s="302"/>
      <c r="K161" s="302"/>
      <c r="L161" s="302"/>
      <c r="M161" s="306"/>
      <c r="N161" s="303"/>
      <c r="O161" s="307"/>
    </row>
    <row r="162" spans="1:15">
      <c r="A162" s="301"/>
      <c r="B162" s="302"/>
      <c r="C162" s="303"/>
      <c r="D162" s="305"/>
      <c r="E162" s="309"/>
      <c r="F162" s="302"/>
      <c r="G162" s="302"/>
      <c r="H162" s="302"/>
      <c r="I162" s="302"/>
      <c r="J162" s="302"/>
      <c r="K162" s="302"/>
      <c r="L162" s="302"/>
      <c r="M162" s="306"/>
      <c r="N162" s="303"/>
      <c r="O162" s="307"/>
    </row>
    <row r="163" spans="1:15">
      <c r="A163" s="308"/>
      <c r="B163" s="302"/>
      <c r="C163" s="303"/>
      <c r="D163" s="305"/>
      <c r="E163" s="309"/>
      <c r="F163" s="302"/>
      <c r="G163" s="302"/>
      <c r="H163" s="302"/>
      <c r="I163" s="302"/>
      <c r="J163" s="302"/>
      <c r="K163" s="302"/>
      <c r="L163" s="302"/>
      <c r="M163" s="306"/>
      <c r="N163" s="303"/>
      <c r="O163" s="307"/>
    </row>
    <row r="164" spans="1:15">
      <c r="A164" s="308"/>
      <c r="B164" s="302"/>
      <c r="C164" s="303"/>
      <c r="D164" s="305"/>
      <c r="E164" s="309"/>
      <c r="F164" s="302"/>
      <c r="G164" s="302"/>
      <c r="H164" s="302"/>
      <c r="I164" s="302"/>
      <c r="J164" s="302"/>
      <c r="K164" s="302"/>
      <c r="L164" s="302"/>
      <c r="M164" s="306"/>
      <c r="N164" s="303"/>
      <c r="O164" s="307"/>
    </row>
    <row r="165" spans="1:15">
      <c r="A165" s="308"/>
      <c r="B165" s="302"/>
      <c r="C165" s="303"/>
      <c r="D165" s="305"/>
      <c r="E165" s="309"/>
      <c r="F165" s="302"/>
      <c r="G165" s="302"/>
      <c r="H165" s="302"/>
      <c r="I165" s="302"/>
      <c r="J165" s="302"/>
      <c r="K165" s="302"/>
      <c r="L165" s="302"/>
      <c r="M165" s="306"/>
      <c r="N165" s="303"/>
      <c r="O165" s="307"/>
    </row>
    <row r="166" spans="1:15" ht="15.75" thickBot="1">
      <c r="A166" s="321"/>
      <c r="B166" s="312"/>
      <c r="C166" s="313"/>
      <c r="D166" s="315"/>
      <c r="E166" s="314"/>
      <c r="F166" s="312"/>
      <c r="G166" s="312"/>
      <c r="H166" s="312"/>
      <c r="I166" s="312"/>
      <c r="J166" s="312"/>
      <c r="K166" s="312"/>
      <c r="L166" s="408"/>
      <c r="M166" s="306"/>
      <c r="N166" s="313"/>
      <c r="O166" s="318"/>
    </row>
    <row r="167" spans="1:15">
      <c r="A167" s="294"/>
      <c r="B167" s="295"/>
      <c r="C167" s="296"/>
      <c r="D167" s="298"/>
      <c r="E167" s="320"/>
      <c r="F167" s="295"/>
      <c r="G167" s="295"/>
      <c r="H167" s="295"/>
      <c r="I167" s="295"/>
      <c r="J167" s="295"/>
      <c r="K167" s="295"/>
      <c r="L167" s="295"/>
      <c r="M167" s="299"/>
      <c r="N167" s="296"/>
      <c r="O167" s="300"/>
    </row>
    <row r="168" spans="1:15">
      <c r="A168" s="308"/>
      <c r="B168" s="302"/>
      <c r="C168" s="303"/>
      <c r="D168" s="305"/>
      <c r="E168" s="309"/>
      <c r="F168" s="302"/>
      <c r="G168" s="302"/>
      <c r="H168" s="302"/>
      <c r="I168" s="302"/>
      <c r="J168" s="302"/>
      <c r="K168" s="302"/>
      <c r="L168" s="302"/>
      <c r="M168" s="306"/>
      <c r="N168" s="303"/>
      <c r="O168" s="307"/>
    </row>
    <row r="169" spans="1:15">
      <c r="A169" s="301"/>
      <c r="B169" s="302"/>
      <c r="C169" s="303"/>
      <c r="D169" s="305"/>
      <c r="E169" s="309"/>
      <c r="F169" s="302"/>
      <c r="G169" s="302"/>
      <c r="H169" s="302"/>
      <c r="I169" s="302"/>
      <c r="J169" s="302"/>
      <c r="K169" s="302"/>
      <c r="L169" s="302"/>
      <c r="M169" s="306"/>
      <c r="N169" s="303"/>
      <c r="O169" s="307"/>
    </row>
    <row r="170" spans="1:15">
      <c r="A170" s="301"/>
      <c r="B170" s="302"/>
      <c r="C170" s="303"/>
      <c r="D170" s="305"/>
      <c r="E170" s="309"/>
      <c r="F170" s="302"/>
      <c r="G170" s="302"/>
      <c r="H170" s="302"/>
      <c r="I170" s="302"/>
      <c r="J170" s="302"/>
      <c r="K170" s="302"/>
      <c r="L170" s="302"/>
      <c r="M170" s="306"/>
      <c r="N170" s="303"/>
      <c r="O170" s="307"/>
    </row>
    <row r="171" spans="1:15">
      <c r="A171" s="308"/>
      <c r="B171" s="302"/>
      <c r="C171" s="303"/>
      <c r="D171" s="305"/>
      <c r="E171" s="309"/>
      <c r="F171" s="302"/>
      <c r="G171" s="302"/>
      <c r="H171" s="302"/>
      <c r="I171" s="302"/>
      <c r="J171" s="302"/>
      <c r="K171" s="302"/>
      <c r="L171" s="302"/>
      <c r="M171" s="306"/>
      <c r="N171" s="303"/>
      <c r="O171" s="307"/>
    </row>
    <row r="172" spans="1:15">
      <c r="A172" s="308"/>
      <c r="B172" s="302"/>
      <c r="C172" s="303"/>
      <c r="D172" s="305"/>
      <c r="E172" s="309"/>
      <c r="F172" s="302"/>
      <c r="G172" s="302"/>
      <c r="H172" s="302"/>
      <c r="I172" s="302"/>
      <c r="J172" s="302"/>
      <c r="K172" s="302"/>
      <c r="L172" s="302"/>
      <c r="M172" s="306"/>
      <c r="N172" s="303"/>
      <c r="O172" s="307"/>
    </row>
    <row r="173" spans="1:15">
      <c r="A173" s="308"/>
      <c r="B173" s="302"/>
      <c r="C173" s="303"/>
      <c r="D173" s="305"/>
      <c r="E173" s="309"/>
      <c r="F173" s="302"/>
      <c r="G173" s="302"/>
      <c r="H173" s="302"/>
      <c r="I173" s="302"/>
      <c r="J173" s="302"/>
      <c r="K173" s="302"/>
      <c r="L173" s="302"/>
      <c r="M173" s="306"/>
      <c r="N173" s="303"/>
      <c r="O173" s="307"/>
    </row>
    <row r="174" spans="1:15">
      <c r="A174" s="301"/>
      <c r="B174" s="302"/>
      <c r="C174" s="303"/>
      <c r="D174" s="305"/>
      <c r="E174" s="309"/>
      <c r="F174" s="302"/>
      <c r="G174" s="302"/>
      <c r="H174" s="302"/>
      <c r="I174" s="302"/>
      <c r="J174" s="302"/>
      <c r="K174" s="302"/>
      <c r="L174" s="302"/>
      <c r="M174" s="306"/>
      <c r="N174" s="303"/>
      <c r="O174" s="307"/>
    </row>
    <row r="175" spans="1:15">
      <c r="A175" s="308"/>
      <c r="B175" s="302"/>
      <c r="C175" s="303"/>
      <c r="D175" s="305"/>
      <c r="E175" s="309"/>
      <c r="F175" s="302"/>
      <c r="G175" s="302"/>
      <c r="H175" s="302"/>
      <c r="I175" s="302"/>
      <c r="J175" s="302"/>
      <c r="K175" s="302"/>
      <c r="L175" s="302"/>
      <c r="M175" s="306"/>
      <c r="N175" s="303"/>
      <c r="O175" s="307"/>
    </row>
    <row r="176" spans="1:15">
      <c r="A176" s="308"/>
      <c r="B176" s="302"/>
      <c r="C176" s="303"/>
      <c r="D176" s="305"/>
      <c r="E176" s="304"/>
      <c r="F176" s="302"/>
      <c r="G176" s="302"/>
      <c r="H176" s="302"/>
      <c r="I176" s="302"/>
      <c r="J176" s="302"/>
      <c r="K176" s="302"/>
      <c r="L176" s="302"/>
      <c r="M176" s="306"/>
      <c r="N176" s="303"/>
      <c r="O176" s="307"/>
    </row>
    <row r="177" spans="1:15">
      <c r="A177" s="301"/>
      <c r="B177" s="302"/>
      <c r="C177" s="303"/>
      <c r="D177" s="305"/>
      <c r="E177" s="309"/>
      <c r="F177" s="302"/>
      <c r="G177" s="302"/>
      <c r="H177" s="302"/>
      <c r="I177" s="302"/>
      <c r="J177" s="302"/>
      <c r="K177" s="302"/>
      <c r="L177" s="302"/>
      <c r="M177" s="306"/>
      <c r="N177" s="303"/>
      <c r="O177" s="307"/>
    </row>
    <row r="178" spans="1:15">
      <c r="A178" s="308"/>
      <c r="B178" s="302"/>
      <c r="C178" s="303"/>
      <c r="D178" s="305"/>
      <c r="E178" s="309"/>
      <c r="F178" s="302"/>
      <c r="G178" s="302"/>
      <c r="H178" s="302"/>
      <c r="I178" s="302"/>
      <c r="J178" s="302"/>
      <c r="K178" s="302"/>
      <c r="L178" s="302"/>
      <c r="M178" s="306"/>
      <c r="N178" s="303"/>
      <c r="O178" s="307"/>
    </row>
    <row r="179" spans="1:15">
      <c r="A179" s="301"/>
      <c r="B179" s="302"/>
      <c r="C179" s="303"/>
      <c r="D179" s="305"/>
      <c r="E179" s="309"/>
      <c r="F179" s="302"/>
      <c r="G179" s="302"/>
      <c r="H179" s="302"/>
      <c r="I179" s="302"/>
      <c r="J179" s="302"/>
      <c r="K179" s="302"/>
      <c r="L179" s="302"/>
      <c r="M179" s="306"/>
      <c r="N179" s="303"/>
      <c r="O179" s="307"/>
    </row>
    <row r="180" spans="1:15">
      <c r="A180" s="308"/>
      <c r="B180" s="302"/>
      <c r="C180" s="303"/>
      <c r="D180" s="305"/>
      <c r="E180" s="309"/>
      <c r="F180" s="302"/>
      <c r="G180" s="302"/>
      <c r="H180" s="302"/>
      <c r="I180" s="302"/>
      <c r="J180" s="302"/>
      <c r="K180" s="302"/>
      <c r="L180" s="302"/>
      <c r="M180" s="306"/>
      <c r="N180" s="303"/>
      <c r="O180" s="307"/>
    </row>
    <row r="181" spans="1:15">
      <c r="A181" s="301"/>
      <c r="B181" s="302"/>
      <c r="C181" s="303"/>
      <c r="D181" s="305"/>
      <c r="E181" s="309"/>
      <c r="F181" s="302"/>
      <c r="G181" s="302"/>
      <c r="H181" s="302"/>
      <c r="I181" s="302"/>
      <c r="J181" s="302"/>
      <c r="K181" s="302"/>
      <c r="L181" s="302"/>
      <c r="M181" s="306"/>
      <c r="N181" s="303"/>
      <c r="O181" s="307"/>
    </row>
    <row r="182" spans="1:15">
      <c r="A182" s="308"/>
      <c r="B182" s="302"/>
      <c r="C182" s="303"/>
      <c r="D182" s="305"/>
      <c r="E182" s="309"/>
      <c r="F182" s="302"/>
      <c r="G182" s="302"/>
      <c r="H182" s="302"/>
      <c r="I182" s="302"/>
      <c r="J182" s="302"/>
      <c r="K182" s="302"/>
      <c r="L182" s="302"/>
      <c r="M182" s="306"/>
      <c r="N182" s="303"/>
      <c r="O182" s="307"/>
    </row>
    <row r="183" spans="1:15">
      <c r="A183" s="301"/>
      <c r="B183" s="302"/>
      <c r="C183" s="303"/>
      <c r="D183" s="305"/>
      <c r="E183" s="309"/>
      <c r="F183" s="302"/>
      <c r="G183" s="302"/>
      <c r="H183" s="302"/>
      <c r="I183" s="302"/>
      <c r="J183" s="302"/>
      <c r="K183" s="302"/>
      <c r="L183" s="302"/>
      <c r="M183" s="306"/>
      <c r="N183" s="303"/>
      <c r="O183" s="307"/>
    </row>
    <row r="184" spans="1:15">
      <c r="A184" s="308"/>
      <c r="B184" s="302"/>
      <c r="C184" s="303"/>
      <c r="D184" s="305"/>
      <c r="E184" s="309"/>
      <c r="F184" s="302"/>
      <c r="G184" s="302"/>
      <c r="H184" s="302"/>
      <c r="I184" s="302"/>
      <c r="J184" s="302"/>
      <c r="K184" s="302"/>
      <c r="L184" s="302"/>
      <c r="M184" s="306"/>
      <c r="N184" s="303"/>
      <c r="O184" s="307"/>
    </row>
    <row r="185" spans="1:15">
      <c r="A185" s="308"/>
      <c r="B185" s="302"/>
      <c r="C185" s="303"/>
      <c r="D185" s="305"/>
      <c r="E185" s="304"/>
      <c r="F185" s="302"/>
      <c r="G185" s="302"/>
      <c r="H185" s="302"/>
      <c r="I185" s="302"/>
      <c r="J185" s="302"/>
      <c r="K185" s="302"/>
      <c r="L185" s="302"/>
      <c r="M185" s="306"/>
      <c r="N185" s="303"/>
      <c r="O185" s="307"/>
    </row>
    <row r="186" spans="1:15" ht="15.75" thickBot="1">
      <c r="A186" s="311"/>
      <c r="B186" s="312"/>
      <c r="C186" s="313"/>
      <c r="D186" s="315"/>
      <c r="E186" s="314"/>
      <c r="F186" s="312"/>
      <c r="G186" s="312"/>
      <c r="H186" s="312"/>
      <c r="I186" s="312"/>
      <c r="J186" s="312"/>
      <c r="K186" s="312"/>
      <c r="L186" s="312"/>
      <c r="M186" s="317"/>
      <c r="N186" s="313"/>
      <c r="O186" s="318"/>
    </row>
    <row r="187" spans="1:15">
      <c r="A187" s="294"/>
      <c r="B187" s="295"/>
      <c r="C187" s="296"/>
      <c r="D187" s="298"/>
      <c r="E187" s="320"/>
      <c r="F187" s="295"/>
      <c r="G187" s="295"/>
      <c r="H187" s="295"/>
      <c r="I187" s="295"/>
      <c r="J187" s="295"/>
      <c r="K187" s="295"/>
      <c r="L187" s="295"/>
      <c r="M187" s="299"/>
      <c r="N187" s="296"/>
      <c r="O187" s="300"/>
    </row>
    <row r="188" spans="1:15">
      <c r="A188" s="301"/>
      <c r="B188" s="302"/>
      <c r="C188" s="303"/>
      <c r="D188" s="305"/>
      <c r="E188" s="309"/>
      <c r="F188" s="302"/>
      <c r="G188" s="302"/>
      <c r="H188" s="302"/>
      <c r="I188" s="302"/>
      <c r="J188" s="302"/>
      <c r="K188" s="302"/>
      <c r="L188" s="302"/>
      <c r="M188" s="306"/>
      <c r="N188" s="303"/>
      <c r="O188" s="307"/>
    </row>
    <row r="189" spans="1:15">
      <c r="A189" s="308"/>
      <c r="B189" s="302"/>
      <c r="C189" s="303"/>
      <c r="D189" s="305"/>
      <c r="E189" s="309"/>
      <c r="F189" s="302"/>
      <c r="G189" s="302"/>
      <c r="H189" s="302"/>
      <c r="I189" s="302"/>
      <c r="J189" s="302"/>
      <c r="K189" s="302"/>
      <c r="L189" s="302"/>
      <c r="M189" s="306"/>
      <c r="N189" s="303"/>
      <c r="O189" s="307"/>
    </row>
    <row r="190" spans="1:15">
      <c r="A190" s="308"/>
      <c r="B190" s="302"/>
      <c r="C190" s="303"/>
      <c r="D190" s="305"/>
      <c r="E190" s="309"/>
      <c r="F190" s="302"/>
      <c r="G190" s="302"/>
      <c r="H190" s="302"/>
      <c r="I190" s="302"/>
      <c r="J190" s="302"/>
      <c r="K190" s="302"/>
      <c r="L190" s="302"/>
      <c r="M190" s="306"/>
      <c r="N190" s="303"/>
      <c r="O190" s="307"/>
    </row>
    <row r="191" spans="1:15">
      <c r="A191" s="308"/>
      <c r="B191" s="302"/>
      <c r="C191" s="303"/>
      <c r="D191" s="305"/>
      <c r="E191" s="309"/>
      <c r="F191" s="302"/>
      <c r="G191" s="302"/>
      <c r="H191" s="302"/>
      <c r="I191" s="302"/>
      <c r="J191" s="302"/>
      <c r="K191" s="302"/>
      <c r="L191" s="302"/>
      <c r="M191" s="306"/>
      <c r="N191" s="303"/>
      <c r="O191" s="307"/>
    </row>
    <row r="192" spans="1:15">
      <c r="A192" s="301"/>
      <c r="B192" s="302"/>
      <c r="C192" s="303"/>
      <c r="D192" s="305"/>
      <c r="E192" s="309"/>
      <c r="F192" s="302"/>
      <c r="G192" s="302"/>
      <c r="H192" s="302"/>
      <c r="I192" s="302"/>
      <c r="J192" s="302"/>
      <c r="K192" s="302"/>
      <c r="L192" s="302"/>
      <c r="M192" s="306"/>
      <c r="N192" s="303"/>
      <c r="O192" s="307"/>
    </row>
    <row r="193" spans="1:15">
      <c r="A193" s="308"/>
      <c r="B193" s="302"/>
      <c r="C193" s="303"/>
      <c r="D193" s="305"/>
      <c r="E193" s="309"/>
      <c r="F193" s="302"/>
      <c r="G193" s="302"/>
      <c r="H193" s="302"/>
      <c r="I193" s="302"/>
      <c r="J193" s="302"/>
      <c r="K193" s="302"/>
      <c r="L193" s="302"/>
      <c r="M193" s="306"/>
      <c r="N193" s="303"/>
      <c r="O193" s="307"/>
    </row>
    <row r="194" spans="1:15">
      <c r="A194" s="308"/>
      <c r="B194" s="302"/>
      <c r="C194" s="303"/>
      <c r="D194" s="305"/>
      <c r="E194" s="309"/>
      <c r="F194" s="302"/>
      <c r="G194" s="302"/>
      <c r="H194" s="302"/>
      <c r="I194" s="302"/>
      <c r="J194" s="302"/>
      <c r="K194" s="323"/>
      <c r="L194" s="323"/>
      <c r="M194" s="306"/>
      <c r="N194" s="303"/>
      <c r="O194" s="307"/>
    </row>
    <row r="195" spans="1:15">
      <c r="A195" s="301"/>
      <c r="B195" s="302"/>
      <c r="C195" s="303"/>
      <c r="D195" s="305"/>
      <c r="E195" s="309"/>
      <c r="F195" s="302"/>
      <c r="G195" s="302"/>
      <c r="H195" s="302"/>
      <c r="I195" s="302"/>
      <c r="J195" s="302"/>
      <c r="K195" s="323"/>
      <c r="L195" s="323"/>
      <c r="M195" s="306"/>
      <c r="N195" s="303"/>
      <c r="O195" s="307"/>
    </row>
    <row r="196" spans="1:15">
      <c r="A196" s="301"/>
      <c r="B196" s="302"/>
      <c r="C196" s="303"/>
      <c r="D196" s="305"/>
      <c r="E196" s="309"/>
      <c r="F196" s="309"/>
      <c r="G196" s="309"/>
      <c r="H196" s="302"/>
      <c r="I196" s="302"/>
      <c r="J196" s="302"/>
      <c r="K196" s="323"/>
      <c r="L196" s="323"/>
      <c r="M196" s="306"/>
      <c r="N196" s="303"/>
      <c r="O196" s="307"/>
    </row>
    <row r="197" spans="1:15">
      <c r="A197" s="308"/>
      <c r="B197" s="302"/>
      <c r="C197" s="303"/>
      <c r="D197" s="305"/>
      <c r="E197" s="309"/>
      <c r="F197" s="309"/>
      <c r="G197" s="309"/>
      <c r="H197" s="302"/>
      <c r="I197" s="302"/>
      <c r="J197" s="302"/>
      <c r="K197" s="323"/>
      <c r="L197" s="323"/>
      <c r="M197" s="306"/>
      <c r="N197" s="303"/>
      <c r="O197" s="307"/>
    </row>
    <row r="198" spans="1:15">
      <c r="A198" s="308"/>
      <c r="B198" s="302"/>
      <c r="C198" s="303"/>
      <c r="D198" s="305"/>
      <c r="E198" s="309"/>
      <c r="F198" s="309"/>
      <c r="G198" s="309"/>
      <c r="H198" s="302"/>
      <c r="I198" s="302"/>
      <c r="J198" s="302"/>
      <c r="K198" s="323"/>
      <c r="L198" s="323"/>
      <c r="M198" s="306"/>
      <c r="N198" s="303"/>
      <c r="O198" s="307"/>
    </row>
    <row r="199" spans="1:15">
      <c r="A199" s="308"/>
      <c r="B199" s="302"/>
      <c r="C199" s="303"/>
      <c r="D199" s="305"/>
      <c r="E199" s="309"/>
      <c r="F199" s="309"/>
      <c r="G199" s="309"/>
      <c r="H199" s="302"/>
      <c r="I199" s="302"/>
      <c r="J199" s="302"/>
      <c r="K199" s="323"/>
      <c r="L199" s="323"/>
      <c r="M199" s="306"/>
      <c r="N199" s="303"/>
      <c r="O199" s="307"/>
    </row>
    <row r="200" spans="1:15">
      <c r="A200" s="301"/>
      <c r="B200" s="302"/>
      <c r="C200" s="303"/>
      <c r="D200" s="305"/>
      <c r="E200" s="309"/>
      <c r="F200" s="302"/>
      <c r="G200" s="302"/>
      <c r="H200" s="302"/>
      <c r="I200" s="302"/>
      <c r="J200" s="302"/>
      <c r="K200" s="323"/>
      <c r="L200" s="323"/>
      <c r="M200" s="306"/>
      <c r="N200" s="303"/>
      <c r="O200" s="307"/>
    </row>
    <row r="201" spans="1:15">
      <c r="A201" s="308"/>
      <c r="B201" s="302"/>
      <c r="C201" s="303"/>
      <c r="D201" s="305"/>
      <c r="E201" s="309"/>
      <c r="F201" s="309"/>
      <c r="G201" s="309"/>
      <c r="H201" s="302"/>
      <c r="I201" s="302"/>
      <c r="J201" s="302"/>
      <c r="K201" s="323"/>
      <c r="L201" s="323"/>
      <c r="M201" s="306"/>
      <c r="N201" s="303"/>
      <c r="O201" s="307"/>
    </row>
    <row r="202" spans="1:15">
      <c r="A202" s="301"/>
      <c r="B202" s="302"/>
      <c r="C202" s="303"/>
      <c r="D202" s="305"/>
      <c r="E202" s="309"/>
      <c r="F202" s="309"/>
      <c r="G202" s="309"/>
      <c r="H202" s="302"/>
      <c r="I202" s="302"/>
      <c r="J202" s="302"/>
      <c r="K202" s="323"/>
      <c r="L202" s="323"/>
      <c r="M202" s="306"/>
      <c r="N202" s="303"/>
      <c r="O202" s="307"/>
    </row>
    <row r="203" spans="1:15">
      <c r="A203" s="308"/>
      <c r="B203" s="302"/>
      <c r="C203" s="303"/>
      <c r="D203" s="305"/>
      <c r="E203" s="309"/>
      <c r="F203" s="302"/>
      <c r="G203" s="302"/>
      <c r="H203" s="302"/>
      <c r="I203" s="302"/>
      <c r="J203" s="302"/>
      <c r="K203" s="309"/>
      <c r="L203" s="309"/>
      <c r="M203" s="306"/>
      <c r="N203" s="303"/>
      <c r="O203" s="307"/>
    </row>
    <row r="204" spans="1:15">
      <c r="A204" s="308"/>
      <c r="B204" s="302"/>
      <c r="C204" s="303"/>
      <c r="D204" s="305"/>
      <c r="E204" s="309"/>
      <c r="F204" s="309"/>
      <c r="G204" s="309"/>
      <c r="H204" s="302"/>
      <c r="I204" s="302"/>
      <c r="J204" s="302"/>
      <c r="K204" s="309"/>
      <c r="L204" s="309"/>
      <c r="M204" s="306"/>
      <c r="N204" s="303"/>
      <c r="O204" s="307"/>
    </row>
    <row r="205" spans="1:15">
      <c r="A205" s="301"/>
      <c r="B205" s="302"/>
      <c r="C205" s="303"/>
      <c r="D205" s="305"/>
      <c r="E205" s="309"/>
      <c r="F205" s="309"/>
      <c r="G205" s="309"/>
      <c r="H205" s="302"/>
      <c r="I205" s="302"/>
      <c r="J205" s="302"/>
      <c r="K205" s="309"/>
      <c r="L205" s="309"/>
      <c r="M205" s="306"/>
      <c r="N205" s="303"/>
      <c r="O205" s="307"/>
    </row>
    <row r="206" spans="1:15" ht="15.75" thickBot="1">
      <c r="A206" s="311"/>
      <c r="B206" s="312"/>
      <c r="C206" s="313"/>
      <c r="D206" s="315"/>
      <c r="E206" s="322"/>
      <c r="F206" s="312"/>
      <c r="G206" s="312"/>
      <c r="H206" s="312"/>
      <c r="I206" s="312"/>
      <c r="J206" s="312"/>
      <c r="K206" s="312"/>
      <c r="L206" s="312"/>
      <c r="M206" s="317"/>
      <c r="N206" s="313"/>
      <c r="O206" s="318"/>
    </row>
    <row r="207" spans="1:15">
      <c r="A207" s="319"/>
      <c r="B207" s="295"/>
      <c r="C207" s="296"/>
      <c r="D207" s="298"/>
      <c r="E207" s="297"/>
      <c r="F207" s="295"/>
      <c r="G207" s="295"/>
      <c r="H207" s="295"/>
      <c r="I207" s="295"/>
      <c r="J207" s="295"/>
      <c r="K207" s="295"/>
      <c r="L207" s="295"/>
      <c r="M207" s="299"/>
      <c r="N207" s="296"/>
      <c r="O207" s="300"/>
    </row>
    <row r="208" spans="1:15">
      <c r="A208" s="308"/>
      <c r="B208" s="302"/>
      <c r="C208" s="303"/>
      <c r="D208" s="305"/>
      <c r="E208" s="309"/>
      <c r="F208" s="302"/>
      <c r="G208" s="302"/>
      <c r="H208" s="302"/>
      <c r="I208" s="302"/>
      <c r="J208" s="302"/>
      <c r="K208" s="302"/>
      <c r="L208" s="302"/>
      <c r="M208" s="306"/>
      <c r="N208" s="303"/>
      <c r="O208" s="307"/>
    </row>
    <row r="209" spans="1:15">
      <c r="A209" s="308"/>
      <c r="B209" s="302"/>
      <c r="C209" s="303"/>
      <c r="D209" s="305"/>
      <c r="E209" s="309"/>
      <c r="F209" s="302"/>
      <c r="G209" s="302"/>
      <c r="H209" s="302"/>
      <c r="I209" s="302"/>
      <c r="J209" s="302"/>
      <c r="K209" s="302"/>
      <c r="L209" s="302"/>
      <c r="M209" s="306"/>
      <c r="N209" s="303"/>
      <c r="O209" s="307"/>
    </row>
    <row r="210" spans="1:15">
      <c r="A210" s="308"/>
      <c r="B210" s="302"/>
      <c r="C210" s="303"/>
      <c r="D210" s="305"/>
      <c r="E210" s="309"/>
      <c r="F210" s="302"/>
      <c r="G210" s="302"/>
      <c r="H210" s="302"/>
      <c r="I210" s="302"/>
      <c r="J210" s="302"/>
      <c r="K210" s="302"/>
      <c r="L210" s="302"/>
      <c r="M210" s="306"/>
      <c r="N210" s="303"/>
      <c r="O210" s="307"/>
    </row>
    <row r="211" spans="1:15">
      <c r="A211" s="301"/>
      <c r="B211" s="302"/>
      <c r="C211" s="303"/>
      <c r="D211" s="305"/>
      <c r="E211" s="309"/>
      <c r="F211" s="302"/>
      <c r="G211" s="302"/>
      <c r="H211" s="302"/>
      <c r="I211" s="302"/>
      <c r="J211" s="302"/>
      <c r="K211" s="302"/>
      <c r="L211" s="302"/>
      <c r="M211" s="306"/>
      <c r="N211" s="303"/>
      <c r="O211" s="307"/>
    </row>
    <row r="212" spans="1:15">
      <c r="A212" s="308"/>
      <c r="B212" s="302"/>
      <c r="C212" s="303"/>
      <c r="D212" s="305"/>
      <c r="E212" s="309"/>
      <c r="F212" s="302"/>
      <c r="G212" s="302"/>
      <c r="H212" s="302"/>
      <c r="I212" s="302"/>
      <c r="J212" s="302"/>
      <c r="K212" s="302"/>
      <c r="L212" s="302"/>
      <c r="M212" s="306"/>
      <c r="N212" s="303"/>
      <c r="O212" s="307"/>
    </row>
    <row r="213" spans="1:15">
      <c r="A213" s="308"/>
      <c r="B213" s="302"/>
      <c r="C213" s="303"/>
      <c r="D213" s="305"/>
      <c r="E213" s="309"/>
      <c r="F213" s="302"/>
      <c r="G213" s="302"/>
      <c r="H213" s="302"/>
      <c r="I213" s="302"/>
      <c r="J213" s="302"/>
      <c r="K213" s="302"/>
      <c r="L213" s="302"/>
      <c r="M213" s="306"/>
      <c r="N213" s="303"/>
      <c r="O213" s="307"/>
    </row>
    <row r="214" spans="1:15">
      <c r="A214" s="308"/>
      <c r="B214" s="302"/>
      <c r="C214" s="303"/>
      <c r="D214" s="305"/>
      <c r="E214" s="309"/>
      <c r="F214" s="302"/>
      <c r="G214" s="302"/>
      <c r="H214" s="302"/>
      <c r="I214" s="302"/>
      <c r="J214" s="302"/>
      <c r="K214" s="302"/>
      <c r="L214" s="302"/>
      <c r="M214" s="306"/>
      <c r="N214" s="303"/>
      <c r="O214" s="307"/>
    </row>
    <row r="215" spans="1:15">
      <c r="A215" s="301"/>
      <c r="B215" s="302"/>
      <c r="C215" s="303"/>
      <c r="D215" s="305"/>
      <c r="E215" s="309"/>
      <c r="F215" s="302"/>
      <c r="G215" s="302"/>
      <c r="H215" s="302"/>
      <c r="I215" s="302"/>
      <c r="J215" s="302"/>
      <c r="K215" s="302"/>
      <c r="L215" s="302"/>
      <c r="M215" s="306"/>
      <c r="N215" s="303"/>
      <c r="O215" s="307"/>
    </row>
    <row r="216" spans="1:15">
      <c r="A216" s="301"/>
      <c r="B216" s="302"/>
      <c r="C216" s="303"/>
      <c r="D216" s="305"/>
      <c r="E216" s="304"/>
      <c r="F216" s="302"/>
      <c r="G216" s="302"/>
      <c r="H216" s="302"/>
      <c r="I216" s="302"/>
      <c r="J216" s="302"/>
      <c r="K216" s="302"/>
      <c r="L216" s="302"/>
      <c r="M216" s="306"/>
      <c r="N216" s="303"/>
      <c r="O216" s="307"/>
    </row>
    <row r="217" spans="1:15">
      <c r="A217" s="308"/>
      <c r="B217" s="302"/>
      <c r="C217" s="303"/>
      <c r="D217" s="305"/>
      <c r="E217" s="304"/>
      <c r="F217" s="302"/>
      <c r="G217" s="302"/>
      <c r="H217" s="302"/>
      <c r="I217" s="302"/>
      <c r="J217" s="302"/>
      <c r="K217" s="302"/>
      <c r="L217" s="302"/>
      <c r="M217" s="306"/>
      <c r="N217" s="303"/>
      <c r="O217" s="307"/>
    </row>
    <row r="218" spans="1:15">
      <c r="A218" s="301"/>
      <c r="B218" s="302"/>
      <c r="C218" s="303"/>
      <c r="D218" s="305"/>
      <c r="E218" s="309"/>
      <c r="F218" s="302"/>
      <c r="G218" s="302"/>
      <c r="H218" s="302"/>
      <c r="I218" s="302"/>
      <c r="J218" s="302"/>
      <c r="K218" s="302"/>
      <c r="L218" s="302"/>
      <c r="M218" s="306"/>
      <c r="N218" s="303"/>
      <c r="O218" s="307"/>
    </row>
    <row r="219" spans="1:15">
      <c r="A219" s="308"/>
      <c r="B219" s="302"/>
      <c r="C219" s="303"/>
      <c r="D219" s="305"/>
      <c r="E219" s="309"/>
      <c r="F219" s="302"/>
      <c r="G219" s="302"/>
      <c r="H219" s="302"/>
      <c r="I219" s="302"/>
      <c r="J219" s="302"/>
      <c r="K219" s="302"/>
      <c r="L219" s="302"/>
      <c r="M219" s="306"/>
      <c r="N219" s="303"/>
      <c r="O219" s="307"/>
    </row>
    <row r="220" spans="1:15">
      <c r="A220" s="301"/>
      <c r="B220" s="302"/>
      <c r="C220" s="303"/>
      <c r="D220" s="305"/>
      <c r="E220" s="309"/>
      <c r="F220" s="302"/>
      <c r="G220" s="302"/>
      <c r="H220" s="302"/>
      <c r="I220" s="302"/>
      <c r="J220" s="302"/>
      <c r="K220" s="302"/>
      <c r="L220" s="302"/>
      <c r="M220" s="306"/>
      <c r="N220" s="303"/>
      <c r="O220" s="307"/>
    </row>
    <row r="221" spans="1:15">
      <c r="A221" s="308"/>
      <c r="B221" s="302"/>
      <c r="C221" s="303"/>
      <c r="D221" s="305"/>
      <c r="E221" s="309"/>
      <c r="F221" s="302"/>
      <c r="G221" s="302"/>
      <c r="H221" s="302"/>
      <c r="I221" s="302"/>
      <c r="J221" s="302"/>
      <c r="K221" s="302"/>
      <c r="L221" s="302"/>
      <c r="M221" s="306"/>
      <c r="N221" s="303"/>
      <c r="O221" s="307"/>
    </row>
    <row r="222" spans="1:15">
      <c r="A222" s="301"/>
      <c r="B222" s="302"/>
      <c r="C222" s="303"/>
      <c r="D222" s="305"/>
      <c r="E222" s="309"/>
      <c r="F222" s="302"/>
      <c r="G222" s="302"/>
      <c r="H222" s="302"/>
      <c r="I222" s="302"/>
      <c r="J222" s="302"/>
      <c r="K222" s="302"/>
      <c r="L222" s="302"/>
      <c r="M222" s="306"/>
      <c r="N222" s="303"/>
      <c r="O222" s="307"/>
    </row>
    <row r="223" spans="1:15">
      <c r="A223" s="308"/>
      <c r="B223" s="302"/>
      <c r="C223" s="303"/>
      <c r="D223" s="305"/>
      <c r="E223" s="309"/>
      <c r="F223" s="302"/>
      <c r="G223" s="302"/>
      <c r="H223" s="302"/>
      <c r="I223" s="302"/>
      <c r="J223" s="302"/>
      <c r="K223" s="302"/>
      <c r="L223" s="302"/>
      <c r="M223" s="306"/>
      <c r="N223" s="303"/>
      <c r="O223" s="307"/>
    </row>
    <row r="224" spans="1:15">
      <c r="A224" s="301"/>
      <c r="B224" s="302"/>
      <c r="C224" s="303"/>
      <c r="D224" s="305"/>
      <c r="E224" s="309"/>
      <c r="F224" s="302"/>
      <c r="G224" s="302"/>
      <c r="H224" s="302"/>
      <c r="I224" s="302"/>
      <c r="J224" s="302"/>
      <c r="K224" s="302"/>
      <c r="L224" s="302"/>
      <c r="M224" s="306"/>
      <c r="N224" s="303"/>
      <c r="O224" s="307"/>
    </row>
    <row r="225" spans="1:15">
      <c r="A225" s="308"/>
      <c r="B225" s="302"/>
      <c r="C225" s="303"/>
      <c r="D225" s="305"/>
      <c r="E225" s="309"/>
      <c r="F225" s="302"/>
      <c r="G225" s="302"/>
      <c r="H225" s="302"/>
      <c r="I225" s="302"/>
      <c r="J225" s="302"/>
      <c r="K225" s="302"/>
      <c r="L225" s="302"/>
      <c r="M225" s="306"/>
      <c r="N225" s="303"/>
      <c r="O225" s="307"/>
    </row>
    <row r="226" spans="1:15" ht="15.75" thickBot="1">
      <c r="A226" s="311"/>
      <c r="B226" s="312"/>
      <c r="C226" s="313"/>
      <c r="D226" s="315"/>
      <c r="E226" s="322"/>
      <c r="F226" s="312"/>
      <c r="G226" s="312"/>
      <c r="H226" s="312"/>
      <c r="I226" s="312"/>
      <c r="J226" s="312"/>
      <c r="K226" s="312"/>
      <c r="L226" s="312"/>
      <c r="M226" s="317"/>
      <c r="N226" s="313"/>
      <c r="O226" s="318"/>
    </row>
    <row r="227" spans="1:15">
      <c r="A227" s="294"/>
      <c r="B227" s="295"/>
      <c r="C227" s="296"/>
      <c r="D227" s="298"/>
      <c r="E227" s="297"/>
      <c r="F227" s="295"/>
      <c r="G227" s="295"/>
      <c r="H227" s="295"/>
      <c r="I227" s="295"/>
      <c r="J227" s="295"/>
      <c r="K227" s="295"/>
      <c r="L227" s="295"/>
      <c r="M227" s="299"/>
      <c r="N227" s="296"/>
      <c r="O227" s="300"/>
    </row>
    <row r="228" spans="1:15">
      <c r="A228" s="308"/>
      <c r="B228" s="302"/>
      <c r="C228" s="303"/>
      <c r="D228" s="305"/>
      <c r="E228" s="309"/>
      <c r="F228" s="302"/>
      <c r="G228" s="302"/>
      <c r="H228" s="302"/>
      <c r="I228" s="302"/>
      <c r="J228" s="302"/>
      <c r="K228" s="302"/>
      <c r="L228" s="302"/>
      <c r="M228" s="306"/>
      <c r="N228" s="303"/>
      <c r="O228" s="307"/>
    </row>
    <row r="229" spans="1:15">
      <c r="A229" s="301"/>
      <c r="B229" s="302"/>
      <c r="C229" s="303"/>
      <c r="D229" s="305"/>
      <c r="E229" s="309"/>
      <c r="F229" s="302"/>
      <c r="G229" s="302"/>
      <c r="H229" s="302"/>
      <c r="I229" s="302"/>
      <c r="J229" s="302"/>
      <c r="K229" s="302"/>
      <c r="L229" s="302"/>
      <c r="M229" s="306"/>
      <c r="N229" s="303"/>
      <c r="O229" s="307"/>
    </row>
    <row r="230" spans="1:15">
      <c r="A230" s="308"/>
      <c r="B230" s="302"/>
      <c r="C230" s="303"/>
      <c r="D230" s="305"/>
      <c r="E230" s="309"/>
      <c r="F230" s="302"/>
      <c r="G230" s="302"/>
      <c r="H230" s="302"/>
      <c r="I230" s="302"/>
      <c r="J230" s="302"/>
      <c r="K230" s="302"/>
      <c r="L230" s="302"/>
      <c r="M230" s="306"/>
      <c r="N230" s="303"/>
      <c r="O230" s="307"/>
    </row>
    <row r="231" spans="1:15">
      <c r="A231" s="308"/>
      <c r="B231" s="302"/>
      <c r="C231" s="303"/>
      <c r="D231" s="305"/>
      <c r="E231" s="309"/>
      <c r="F231" s="302"/>
      <c r="G231" s="302"/>
      <c r="H231" s="302"/>
      <c r="I231" s="302"/>
      <c r="J231" s="302"/>
      <c r="K231" s="302"/>
      <c r="L231" s="302"/>
      <c r="M231" s="306"/>
      <c r="N231" s="303"/>
      <c r="O231" s="307"/>
    </row>
    <row r="232" spans="1:15">
      <c r="A232" s="308"/>
      <c r="B232" s="302"/>
      <c r="C232" s="303"/>
      <c r="D232" s="305"/>
      <c r="E232" s="309"/>
      <c r="F232" s="302"/>
      <c r="G232" s="302"/>
      <c r="H232" s="302"/>
      <c r="I232" s="302"/>
      <c r="J232" s="302"/>
      <c r="K232" s="302"/>
      <c r="L232" s="302"/>
      <c r="M232" s="306"/>
      <c r="N232" s="303"/>
      <c r="O232" s="307"/>
    </row>
    <row r="233" spans="1:15">
      <c r="A233" s="301"/>
      <c r="B233" s="302"/>
      <c r="C233" s="303"/>
      <c r="D233" s="305"/>
      <c r="E233" s="309"/>
      <c r="F233" s="302"/>
      <c r="G233" s="302"/>
      <c r="H233" s="302"/>
      <c r="I233" s="302"/>
      <c r="J233" s="302"/>
      <c r="K233" s="302"/>
      <c r="L233" s="302"/>
      <c r="M233" s="306"/>
      <c r="N233" s="303"/>
      <c r="O233" s="307"/>
    </row>
    <row r="234" spans="1:15">
      <c r="A234" s="308"/>
      <c r="B234" s="302"/>
      <c r="C234" s="303"/>
      <c r="D234" s="305"/>
      <c r="E234" s="309"/>
      <c r="F234" s="302"/>
      <c r="G234" s="302"/>
      <c r="H234" s="302"/>
      <c r="I234" s="302"/>
      <c r="J234" s="302"/>
      <c r="K234" s="302"/>
      <c r="L234" s="302"/>
      <c r="M234" s="306"/>
      <c r="N234" s="303"/>
      <c r="O234" s="307"/>
    </row>
    <row r="235" spans="1:15">
      <c r="A235" s="308"/>
      <c r="B235" s="302"/>
      <c r="C235" s="303"/>
      <c r="D235" s="305"/>
      <c r="E235" s="309"/>
      <c r="F235" s="302"/>
      <c r="G235" s="302"/>
      <c r="H235" s="302"/>
      <c r="I235" s="302"/>
      <c r="J235" s="302"/>
      <c r="K235" s="302"/>
      <c r="L235" s="302"/>
      <c r="M235" s="306"/>
      <c r="N235" s="303"/>
      <c r="O235" s="307"/>
    </row>
    <row r="236" spans="1:15">
      <c r="A236" s="308"/>
      <c r="B236" s="302"/>
      <c r="C236" s="303"/>
      <c r="D236" s="305"/>
      <c r="E236" s="309"/>
      <c r="F236" s="302"/>
      <c r="G236" s="302"/>
      <c r="H236" s="302"/>
      <c r="I236" s="302"/>
      <c r="J236" s="302"/>
      <c r="K236" s="309"/>
      <c r="L236" s="309"/>
      <c r="M236" s="306"/>
      <c r="N236" s="303"/>
      <c r="O236" s="307"/>
    </row>
    <row r="237" spans="1:15">
      <c r="A237" s="308"/>
      <c r="B237" s="302"/>
      <c r="C237" s="303"/>
      <c r="D237" s="305"/>
      <c r="E237" s="309"/>
      <c r="F237" s="309"/>
      <c r="G237" s="309"/>
      <c r="H237" s="302"/>
      <c r="I237" s="302"/>
      <c r="J237" s="302"/>
      <c r="K237" s="309"/>
      <c r="L237" s="309"/>
      <c r="M237" s="306"/>
      <c r="N237" s="303"/>
      <c r="O237" s="307"/>
    </row>
    <row r="238" spans="1:15">
      <c r="A238" s="308"/>
      <c r="B238" s="302"/>
      <c r="C238" s="303"/>
      <c r="D238" s="305"/>
      <c r="E238" s="309"/>
      <c r="F238" s="309"/>
      <c r="G238" s="309"/>
      <c r="H238" s="302"/>
      <c r="I238" s="302"/>
      <c r="J238" s="302"/>
      <c r="K238" s="309"/>
      <c r="L238" s="309"/>
      <c r="M238" s="306"/>
      <c r="N238" s="303"/>
      <c r="O238" s="307"/>
    </row>
    <row r="239" spans="1:15">
      <c r="A239" s="301"/>
      <c r="B239" s="302"/>
      <c r="C239" s="303"/>
      <c r="D239" s="305"/>
      <c r="E239" s="309"/>
      <c r="F239" s="302"/>
      <c r="G239" s="302"/>
      <c r="H239" s="302"/>
      <c r="I239" s="302"/>
      <c r="J239" s="302"/>
      <c r="K239" s="309"/>
      <c r="L239" s="309"/>
      <c r="M239" s="306"/>
      <c r="N239" s="303"/>
      <c r="O239" s="307"/>
    </row>
    <row r="240" spans="1:15">
      <c r="A240" s="308"/>
      <c r="B240" s="302"/>
      <c r="C240" s="303"/>
      <c r="D240" s="305"/>
      <c r="E240" s="309"/>
      <c r="F240" s="309"/>
      <c r="G240" s="309"/>
      <c r="H240" s="302"/>
      <c r="I240" s="302"/>
      <c r="J240" s="302"/>
      <c r="K240" s="309"/>
      <c r="L240" s="309"/>
      <c r="M240" s="306"/>
      <c r="N240" s="303"/>
      <c r="O240" s="307"/>
    </row>
    <row r="241" spans="1:15">
      <c r="A241" s="301"/>
      <c r="B241" s="302"/>
      <c r="C241" s="303"/>
      <c r="D241" s="305"/>
      <c r="E241" s="309"/>
      <c r="F241" s="309"/>
      <c r="G241" s="309"/>
      <c r="H241" s="302"/>
      <c r="I241" s="302"/>
      <c r="J241" s="302"/>
      <c r="K241" s="309"/>
      <c r="L241" s="309"/>
      <c r="M241" s="306"/>
      <c r="N241" s="303"/>
      <c r="O241" s="307"/>
    </row>
    <row r="242" spans="1:15">
      <c r="A242" s="308"/>
      <c r="B242" s="302"/>
      <c r="C242" s="303"/>
      <c r="D242" s="305"/>
      <c r="E242" s="309"/>
      <c r="F242" s="302"/>
      <c r="G242" s="302"/>
      <c r="H242" s="302"/>
      <c r="I242" s="302"/>
      <c r="J242" s="302"/>
      <c r="K242" s="309"/>
      <c r="L242" s="309"/>
      <c r="M242" s="306"/>
      <c r="N242" s="303"/>
      <c r="O242" s="307"/>
    </row>
    <row r="243" spans="1:15">
      <c r="A243" s="301"/>
      <c r="B243" s="302"/>
      <c r="C243" s="303"/>
      <c r="D243" s="305"/>
      <c r="E243" s="309"/>
      <c r="F243" s="309"/>
      <c r="G243" s="309"/>
      <c r="H243" s="302"/>
      <c r="I243" s="302"/>
      <c r="J243" s="302"/>
      <c r="K243" s="309"/>
      <c r="L243" s="309"/>
      <c r="M243" s="306"/>
      <c r="N243" s="303"/>
      <c r="O243" s="307"/>
    </row>
    <row r="244" spans="1:15">
      <c r="A244" s="308"/>
      <c r="B244" s="302"/>
      <c r="C244" s="303"/>
      <c r="D244" s="305"/>
      <c r="E244" s="309"/>
      <c r="F244" s="309"/>
      <c r="G244" s="309"/>
      <c r="H244" s="302"/>
      <c r="I244" s="302"/>
      <c r="J244" s="302"/>
      <c r="K244" s="309"/>
      <c r="L244" s="309"/>
      <c r="M244" s="306"/>
      <c r="N244" s="303"/>
      <c r="O244" s="307"/>
    </row>
    <row r="245" spans="1:15">
      <c r="A245" s="308"/>
      <c r="B245" s="302"/>
      <c r="C245" s="303"/>
      <c r="D245" s="305"/>
      <c r="E245" s="304"/>
      <c r="F245" s="302"/>
      <c r="G245" s="302"/>
      <c r="H245" s="309"/>
      <c r="I245" s="309"/>
      <c r="J245" s="309"/>
      <c r="K245" s="302"/>
      <c r="L245" s="302"/>
      <c r="M245" s="306"/>
      <c r="N245" s="303"/>
      <c r="O245" s="307"/>
    </row>
    <row r="246" spans="1:15" ht="15.75" thickBot="1">
      <c r="A246" s="311"/>
      <c r="B246" s="312"/>
      <c r="C246" s="313"/>
      <c r="D246" s="315"/>
      <c r="E246" s="322"/>
      <c r="F246" s="312"/>
      <c r="G246" s="312"/>
      <c r="H246" s="314"/>
      <c r="I246" s="314"/>
      <c r="J246" s="314"/>
      <c r="K246" s="312"/>
      <c r="L246" s="312"/>
      <c r="M246" s="317"/>
      <c r="N246" s="313"/>
      <c r="O246" s="318"/>
    </row>
    <row r="247" spans="1:15">
      <c r="A247" s="319"/>
      <c r="B247" s="295"/>
      <c r="C247" s="296"/>
      <c r="D247" s="298"/>
      <c r="E247" s="297"/>
      <c r="F247" s="295"/>
      <c r="G247" s="295"/>
      <c r="H247" s="320"/>
      <c r="I247" s="320"/>
      <c r="J247" s="320"/>
      <c r="K247" s="295"/>
      <c r="L247" s="295"/>
      <c r="M247" s="299"/>
      <c r="N247" s="296"/>
      <c r="O247" s="300"/>
    </row>
    <row r="248" spans="1:15">
      <c r="A248" s="301"/>
      <c r="B248" s="302"/>
      <c r="C248" s="303"/>
      <c r="D248" s="305"/>
      <c r="E248" s="304"/>
      <c r="F248" s="302"/>
      <c r="G248" s="302"/>
      <c r="H248" s="309"/>
      <c r="I248" s="309"/>
      <c r="J248" s="309"/>
      <c r="K248" s="302"/>
      <c r="L248" s="302"/>
      <c r="M248" s="306"/>
      <c r="N248" s="303"/>
      <c r="O248" s="307"/>
    </row>
    <row r="249" spans="1:15">
      <c r="A249" s="308"/>
      <c r="B249" s="302"/>
      <c r="C249" s="303"/>
      <c r="D249" s="305"/>
      <c r="E249" s="304"/>
      <c r="F249" s="302"/>
      <c r="G249" s="302"/>
      <c r="H249" s="302"/>
      <c r="I249" s="302"/>
      <c r="J249" s="302"/>
      <c r="K249" s="302"/>
      <c r="L249" s="302"/>
      <c r="M249" s="306"/>
      <c r="N249" s="303"/>
      <c r="O249" s="307"/>
    </row>
    <row r="250" spans="1:15">
      <c r="A250" s="308"/>
      <c r="B250" s="302"/>
      <c r="C250" s="303"/>
      <c r="D250" s="305"/>
      <c r="E250" s="309"/>
      <c r="F250" s="302"/>
      <c r="G250" s="302"/>
      <c r="H250" s="302"/>
      <c r="I250" s="302"/>
      <c r="J250" s="302"/>
      <c r="K250" s="302"/>
      <c r="L250" s="302"/>
      <c r="M250" s="306"/>
      <c r="N250" s="303"/>
      <c r="O250" s="307"/>
    </row>
    <row r="251" spans="1:15">
      <c r="A251" s="301"/>
      <c r="B251" s="302"/>
      <c r="C251" s="303"/>
      <c r="D251" s="305"/>
      <c r="E251" s="309"/>
      <c r="F251" s="302"/>
      <c r="G251" s="302"/>
      <c r="H251" s="302"/>
      <c r="I251" s="302"/>
      <c r="J251" s="302"/>
      <c r="K251" s="302"/>
      <c r="L251" s="302"/>
      <c r="M251" s="306"/>
      <c r="N251" s="303"/>
      <c r="O251" s="307"/>
    </row>
    <row r="252" spans="1:15">
      <c r="A252" s="308"/>
      <c r="B252" s="302"/>
      <c r="C252" s="303"/>
      <c r="D252" s="305"/>
      <c r="E252" s="309"/>
      <c r="F252" s="302"/>
      <c r="G252" s="302"/>
      <c r="H252" s="302"/>
      <c r="I252" s="302"/>
      <c r="J252" s="302"/>
      <c r="K252" s="302"/>
      <c r="L252" s="302"/>
      <c r="M252" s="306"/>
      <c r="N252" s="303"/>
      <c r="O252" s="307"/>
    </row>
    <row r="253" spans="1:15">
      <c r="A253" s="308"/>
      <c r="B253" s="302"/>
      <c r="C253" s="303"/>
      <c r="D253" s="305"/>
      <c r="E253" s="309"/>
      <c r="F253" s="302"/>
      <c r="G253" s="302"/>
      <c r="H253" s="302"/>
      <c r="I253" s="302"/>
      <c r="J253" s="302"/>
      <c r="K253" s="302"/>
      <c r="L253" s="302"/>
      <c r="M253" s="306"/>
      <c r="N253" s="303"/>
      <c r="O253" s="307"/>
    </row>
    <row r="254" spans="1:15">
      <c r="A254" s="308"/>
      <c r="B254" s="302"/>
      <c r="C254" s="303"/>
      <c r="D254" s="305"/>
      <c r="E254" s="309"/>
      <c r="F254" s="302"/>
      <c r="G254" s="302"/>
      <c r="H254" s="302"/>
      <c r="I254" s="302"/>
      <c r="J254" s="302"/>
      <c r="K254" s="302"/>
      <c r="L254" s="302"/>
      <c r="M254" s="306"/>
      <c r="N254" s="303"/>
      <c r="O254" s="307"/>
    </row>
    <row r="255" spans="1:15">
      <c r="A255" s="301"/>
      <c r="B255" s="302"/>
      <c r="C255" s="303"/>
      <c r="D255" s="305"/>
      <c r="E255" s="309"/>
      <c r="F255" s="302"/>
      <c r="G255" s="302"/>
      <c r="H255" s="302"/>
      <c r="I255" s="302"/>
      <c r="J255" s="302"/>
      <c r="K255" s="302"/>
      <c r="L255" s="302"/>
      <c r="M255" s="306"/>
      <c r="N255" s="303"/>
      <c r="O255" s="307"/>
    </row>
    <row r="256" spans="1:15">
      <c r="A256" s="308"/>
      <c r="B256" s="302"/>
      <c r="C256" s="303"/>
      <c r="D256" s="305"/>
      <c r="E256" s="309"/>
      <c r="F256" s="302"/>
      <c r="G256" s="302"/>
      <c r="H256" s="302"/>
      <c r="I256" s="302"/>
      <c r="J256" s="302"/>
      <c r="K256" s="302"/>
      <c r="L256" s="302"/>
      <c r="M256" s="306"/>
      <c r="N256" s="303"/>
      <c r="O256" s="307"/>
    </row>
    <row r="257" spans="1:15">
      <c r="A257" s="308"/>
      <c r="B257" s="302"/>
      <c r="C257" s="303"/>
      <c r="D257" s="305"/>
      <c r="E257" s="309"/>
      <c r="F257" s="302"/>
      <c r="G257" s="302"/>
      <c r="H257" s="302"/>
      <c r="I257" s="302"/>
      <c r="J257" s="302"/>
      <c r="K257" s="302"/>
      <c r="L257" s="302"/>
      <c r="M257" s="306"/>
      <c r="N257" s="303"/>
      <c r="O257" s="307"/>
    </row>
    <row r="258" spans="1:15">
      <c r="A258" s="308"/>
      <c r="B258" s="302"/>
      <c r="C258" s="303"/>
      <c r="D258" s="305"/>
      <c r="E258" s="309"/>
      <c r="F258" s="302"/>
      <c r="G258" s="302"/>
      <c r="H258" s="302"/>
      <c r="I258" s="302"/>
      <c r="J258" s="302"/>
      <c r="K258" s="309"/>
      <c r="L258" s="309"/>
      <c r="M258" s="306"/>
      <c r="N258" s="303"/>
      <c r="O258" s="307"/>
    </row>
    <row r="259" spans="1:15">
      <c r="A259" s="301"/>
      <c r="B259" s="302"/>
      <c r="C259" s="303"/>
      <c r="D259" s="305"/>
      <c r="E259" s="309"/>
      <c r="F259" s="309"/>
      <c r="G259" s="309"/>
      <c r="H259" s="302"/>
      <c r="I259" s="302"/>
      <c r="J259" s="302"/>
      <c r="K259" s="309"/>
      <c r="L259" s="309"/>
      <c r="M259" s="306"/>
      <c r="N259" s="303"/>
      <c r="O259" s="307"/>
    </row>
    <row r="260" spans="1:15">
      <c r="A260" s="308"/>
      <c r="B260" s="302"/>
      <c r="C260" s="303"/>
      <c r="D260" s="305"/>
      <c r="E260" s="309"/>
      <c r="F260" s="309"/>
      <c r="G260" s="309"/>
      <c r="H260" s="302"/>
      <c r="I260" s="302"/>
      <c r="J260" s="302"/>
      <c r="K260" s="309"/>
      <c r="L260" s="309"/>
      <c r="M260" s="306"/>
      <c r="N260" s="303"/>
      <c r="O260" s="307"/>
    </row>
    <row r="261" spans="1:15">
      <c r="A261" s="308"/>
      <c r="B261" s="302"/>
      <c r="C261" s="303"/>
      <c r="D261" s="305"/>
      <c r="E261" s="304"/>
      <c r="F261" s="302"/>
      <c r="G261" s="302"/>
      <c r="H261" s="309"/>
      <c r="I261" s="309"/>
      <c r="J261" s="309"/>
      <c r="K261" s="302"/>
      <c r="L261" s="302"/>
      <c r="M261" s="306"/>
      <c r="N261" s="303"/>
      <c r="O261" s="307"/>
    </row>
    <row r="262" spans="1:15">
      <c r="A262" s="301"/>
      <c r="B262" s="302"/>
      <c r="C262" s="303"/>
      <c r="D262" s="305"/>
      <c r="E262" s="304"/>
      <c r="F262" s="302"/>
      <c r="G262" s="302"/>
      <c r="H262" s="302"/>
      <c r="I262" s="302"/>
      <c r="J262" s="302"/>
      <c r="K262" s="302"/>
      <c r="L262" s="302"/>
      <c r="M262" s="306"/>
      <c r="N262" s="303"/>
      <c r="O262" s="307"/>
    </row>
    <row r="263" spans="1:15">
      <c r="A263" s="308"/>
      <c r="B263" s="302"/>
      <c r="C263" s="303"/>
      <c r="D263" s="305"/>
      <c r="E263" s="304"/>
      <c r="F263" s="302"/>
      <c r="G263" s="302"/>
      <c r="H263" s="302"/>
      <c r="I263" s="302"/>
      <c r="J263" s="302"/>
      <c r="K263" s="302"/>
      <c r="L263" s="302"/>
      <c r="M263" s="306"/>
      <c r="N263" s="303"/>
      <c r="O263" s="307"/>
    </row>
    <row r="264" spans="1:15">
      <c r="A264" s="301"/>
      <c r="B264" s="302"/>
      <c r="C264" s="303"/>
      <c r="D264" s="305"/>
      <c r="E264" s="309"/>
      <c r="F264" s="302"/>
      <c r="G264" s="302"/>
      <c r="H264" s="302"/>
      <c r="I264" s="302"/>
      <c r="J264" s="302"/>
      <c r="K264" s="302"/>
      <c r="L264" s="302"/>
      <c r="M264" s="306"/>
      <c r="N264" s="303"/>
      <c r="O264" s="307"/>
    </row>
    <row r="265" spans="1:15">
      <c r="A265" s="308"/>
      <c r="B265" s="302"/>
      <c r="C265" s="303"/>
      <c r="D265" s="305"/>
      <c r="E265" s="309"/>
      <c r="F265" s="302"/>
      <c r="G265" s="302"/>
      <c r="H265" s="302"/>
      <c r="I265" s="302"/>
      <c r="J265" s="302"/>
      <c r="K265" s="302"/>
      <c r="L265" s="302"/>
      <c r="M265" s="306"/>
      <c r="N265" s="303"/>
      <c r="O265" s="307"/>
    </row>
    <row r="266" spans="1:15" ht="15.75" thickBot="1">
      <c r="A266" s="321"/>
      <c r="B266" s="312"/>
      <c r="C266" s="313"/>
      <c r="D266" s="315"/>
      <c r="E266" s="314"/>
      <c r="F266" s="312"/>
      <c r="G266" s="312"/>
      <c r="H266" s="312"/>
      <c r="I266" s="312"/>
      <c r="J266" s="312"/>
      <c r="K266" s="312"/>
      <c r="L266" s="312"/>
      <c r="M266" s="317"/>
      <c r="N266" s="313"/>
      <c r="O266" s="318"/>
    </row>
    <row r="267" spans="1:15">
      <c r="A267" s="294"/>
      <c r="B267" s="295"/>
      <c r="C267" s="296"/>
      <c r="D267" s="298"/>
      <c r="E267" s="320"/>
      <c r="F267" s="295"/>
      <c r="G267" s="295"/>
      <c r="H267" s="295"/>
      <c r="I267" s="295"/>
      <c r="J267" s="295"/>
      <c r="K267" s="295"/>
      <c r="L267" s="295"/>
      <c r="M267" s="299"/>
      <c r="N267" s="296"/>
      <c r="O267" s="300"/>
    </row>
    <row r="268" spans="1:15">
      <c r="A268" s="301"/>
      <c r="B268" s="302"/>
      <c r="C268" s="303"/>
      <c r="D268" s="305"/>
      <c r="E268" s="309"/>
      <c r="F268" s="302"/>
      <c r="G268" s="302"/>
      <c r="H268" s="302"/>
      <c r="I268" s="302"/>
      <c r="J268" s="302"/>
      <c r="K268" s="302"/>
      <c r="L268" s="302"/>
      <c r="M268" s="306"/>
      <c r="N268" s="303"/>
      <c r="O268" s="307"/>
    </row>
    <row r="269" spans="1:15">
      <c r="A269" s="308"/>
      <c r="B269" s="302"/>
      <c r="C269" s="303"/>
      <c r="D269" s="305"/>
      <c r="E269" s="309"/>
      <c r="F269" s="302"/>
      <c r="G269" s="302"/>
      <c r="H269" s="302"/>
      <c r="I269" s="302"/>
      <c r="J269" s="302"/>
      <c r="K269" s="302"/>
      <c r="L269" s="302"/>
      <c r="M269" s="306"/>
      <c r="N269" s="303"/>
      <c r="O269" s="307"/>
    </row>
    <row r="270" spans="1:15">
      <c r="A270" s="301"/>
      <c r="B270" s="302"/>
      <c r="C270" s="303"/>
      <c r="D270" s="305"/>
      <c r="E270" s="309"/>
      <c r="F270" s="302"/>
      <c r="G270" s="302"/>
      <c r="H270" s="302"/>
      <c r="I270" s="302"/>
      <c r="J270" s="302"/>
      <c r="K270" s="302"/>
      <c r="L270" s="302"/>
      <c r="M270" s="306"/>
      <c r="N270" s="303"/>
      <c r="O270" s="307"/>
    </row>
    <row r="271" spans="1:15">
      <c r="A271" s="308"/>
      <c r="B271" s="302"/>
      <c r="C271" s="303"/>
      <c r="D271" s="305"/>
      <c r="E271" s="309"/>
      <c r="F271" s="302"/>
      <c r="G271" s="302"/>
      <c r="H271" s="302"/>
      <c r="I271" s="302"/>
      <c r="J271" s="302"/>
      <c r="K271" s="302"/>
      <c r="L271" s="302"/>
      <c r="M271" s="306"/>
      <c r="N271" s="303"/>
      <c r="O271" s="307"/>
    </row>
    <row r="272" spans="1:15">
      <c r="A272" s="301"/>
      <c r="B272" s="302"/>
      <c r="C272" s="303"/>
      <c r="D272" s="305"/>
      <c r="E272" s="309"/>
      <c r="F272" s="302"/>
      <c r="G272" s="302"/>
      <c r="H272" s="302"/>
      <c r="I272" s="302"/>
      <c r="J272" s="302"/>
      <c r="K272" s="309"/>
      <c r="L272" s="309"/>
      <c r="M272" s="306"/>
      <c r="N272" s="303"/>
      <c r="O272" s="307"/>
    </row>
    <row r="273" spans="1:15">
      <c r="A273" s="308"/>
      <c r="B273" s="302"/>
      <c r="C273" s="303"/>
      <c r="D273" s="305"/>
      <c r="E273" s="309"/>
      <c r="F273" s="309"/>
      <c r="G273" s="309"/>
      <c r="H273" s="302"/>
      <c r="I273" s="302"/>
      <c r="J273" s="302"/>
      <c r="K273" s="309"/>
      <c r="L273" s="309"/>
      <c r="M273" s="306"/>
      <c r="N273" s="303"/>
      <c r="O273" s="307"/>
    </row>
    <row r="274" spans="1:15">
      <c r="A274" s="308"/>
      <c r="B274" s="302"/>
      <c r="C274" s="303"/>
      <c r="D274" s="305"/>
      <c r="E274" s="309"/>
      <c r="F274" s="309"/>
      <c r="G274" s="309"/>
      <c r="H274" s="302"/>
      <c r="I274" s="302"/>
      <c r="J274" s="302"/>
      <c r="K274" s="309"/>
      <c r="L274" s="309"/>
      <c r="M274" s="306"/>
      <c r="N274" s="303"/>
      <c r="O274" s="307"/>
    </row>
    <row r="275" spans="1:15">
      <c r="A275" s="308"/>
      <c r="B275" s="302"/>
      <c r="C275" s="303"/>
      <c r="D275" s="305"/>
      <c r="E275" s="304"/>
      <c r="F275" s="302"/>
      <c r="G275" s="302"/>
      <c r="H275" s="302"/>
      <c r="I275" s="302"/>
      <c r="J275" s="302"/>
      <c r="K275" s="302"/>
      <c r="L275" s="302"/>
      <c r="M275" s="306"/>
      <c r="N275" s="303"/>
      <c r="O275" s="307"/>
    </row>
    <row r="276" spans="1:15">
      <c r="A276" s="308"/>
      <c r="B276" s="302"/>
      <c r="C276" s="303"/>
      <c r="D276" s="305"/>
      <c r="E276" s="304"/>
      <c r="F276" s="302"/>
      <c r="G276" s="302"/>
      <c r="H276" s="302"/>
      <c r="I276" s="302"/>
      <c r="J276" s="302"/>
      <c r="K276" s="302"/>
      <c r="L276" s="302"/>
      <c r="M276" s="306"/>
      <c r="N276" s="303"/>
      <c r="O276" s="307"/>
    </row>
    <row r="277" spans="1:15">
      <c r="A277" s="308"/>
      <c r="B277" s="302"/>
      <c r="C277" s="303"/>
      <c r="D277" s="305"/>
      <c r="E277" s="304"/>
      <c r="F277" s="302"/>
      <c r="G277" s="302"/>
      <c r="H277" s="302"/>
      <c r="I277" s="302"/>
      <c r="J277" s="302"/>
      <c r="K277" s="302"/>
      <c r="L277" s="302"/>
      <c r="M277" s="306"/>
      <c r="N277" s="303"/>
      <c r="O277" s="307"/>
    </row>
    <row r="278" spans="1:15">
      <c r="A278" s="301"/>
      <c r="B278" s="302"/>
      <c r="C278" s="303"/>
      <c r="D278" s="305"/>
      <c r="E278" s="304"/>
      <c r="F278" s="302"/>
      <c r="G278" s="302"/>
      <c r="H278" s="302"/>
      <c r="I278" s="302"/>
      <c r="J278" s="302"/>
      <c r="K278" s="302"/>
      <c r="L278" s="302"/>
      <c r="M278" s="306"/>
      <c r="N278" s="303"/>
      <c r="O278" s="307"/>
    </row>
    <row r="279" spans="1:15">
      <c r="A279" s="308"/>
      <c r="B279" s="302"/>
      <c r="C279" s="303"/>
      <c r="D279" s="305"/>
      <c r="E279" s="304"/>
      <c r="F279" s="302"/>
      <c r="G279" s="302"/>
      <c r="H279" s="302"/>
      <c r="I279" s="302"/>
      <c r="J279" s="302"/>
      <c r="K279" s="302"/>
      <c r="L279" s="302"/>
      <c r="M279" s="306"/>
      <c r="N279" s="303"/>
      <c r="O279" s="307"/>
    </row>
    <row r="280" spans="1:15">
      <c r="A280" s="308"/>
      <c r="B280" s="302"/>
      <c r="C280" s="303"/>
      <c r="D280" s="305"/>
      <c r="E280" s="304"/>
      <c r="F280" s="302"/>
      <c r="G280" s="302"/>
      <c r="H280" s="302"/>
      <c r="I280" s="302"/>
      <c r="J280" s="302"/>
      <c r="K280" s="302"/>
      <c r="L280" s="302"/>
      <c r="M280" s="306"/>
      <c r="N280" s="303"/>
      <c r="O280" s="307"/>
    </row>
    <row r="281" spans="1:15">
      <c r="A281" s="308"/>
      <c r="B281" s="302"/>
      <c r="C281" s="303"/>
      <c r="D281" s="305"/>
      <c r="E281" s="304"/>
      <c r="F281" s="302"/>
      <c r="G281" s="302"/>
      <c r="H281" s="302"/>
      <c r="I281" s="302"/>
      <c r="J281" s="302"/>
      <c r="K281" s="302"/>
      <c r="L281" s="302"/>
      <c r="M281" s="306"/>
      <c r="N281" s="303"/>
      <c r="O281" s="307"/>
    </row>
    <row r="282" spans="1:15">
      <c r="A282" s="301"/>
      <c r="B282" s="302"/>
      <c r="C282" s="303"/>
      <c r="D282" s="305"/>
      <c r="E282" s="304"/>
      <c r="F282" s="302"/>
      <c r="G282" s="302"/>
      <c r="H282" s="302"/>
      <c r="I282" s="302"/>
      <c r="J282" s="302"/>
      <c r="K282" s="302"/>
      <c r="L282" s="302"/>
      <c r="M282" s="306"/>
      <c r="N282" s="303"/>
      <c r="O282" s="307"/>
    </row>
    <row r="283" spans="1:15">
      <c r="A283" s="308"/>
      <c r="B283" s="302"/>
      <c r="C283" s="303"/>
      <c r="D283" s="305"/>
      <c r="E283" s="304"/>
      <c r="F283" s="302"/>
      <c r="G283" s="302"/>
      <c r="H283" s="302"/>
      <c r="I283" s="302"/>
      <c r="J283" s="302"/>
      <c r="K283" s="302"/>
      <c r="L283" s="302"/>
      <c r="M283" s="306"/>
      <c r="N283" s="303"/>
      <c r="O283" s="307"/>
    </row>
    <row r="284" spans="1:15">
      <c r="A284" s="308"/>
      <c r="B284" s="302"/>
      <c r="C284" s="303"/>
      <c r="D284" s="305"/>
      <c r="E284" s="304"/>
      <c r="F284" s="302"/>
      <c r="G284" s="302"/>
      <c r="H284" s="302"/>
      <c r="I284" s="302"/>
      <c r="J284" s="302"/>
      <c r="K284" s="309"/>
      <c r="L284" s="309"/>
      <c r="M284" s="306"/>
      <c r="N284" s="303"/>
      <c r="O284" s="307"/>
    </row>
    <row r="285" spans="1:15">
      <c r="A285" s="308"/>
      <c r="B285" s="302"/>
      <c r="C285" s="303"/>
      <c r="D285" s="305"/>
      <c r="E285" s="304"/>
      <c r="F285" s="309"/>
      <c r="G285" s="309"/>
      <c r="H285" s="302"/>
      <c r="I285" s="302"/>
      <c r="J285" s="302"/>
      <c r="K285" s="309"/>
      <c r="L285" s="309"/>
      <c r="M285" s="306"/>
      <c r="N285" s="303"/>
      <c r="O285" s="307"/>
    </row>
    <row r="286" spans="1:15" ht="15.75" thickBot="1">
      <c r="A286" s="321"/>
      <c r="B286" s="312"/>
      <c r="C286" s="313"/>
      <c r="D286" s="315"/>
      <c r="E286" s="322"/>
      <c r="F286" s="314"/>
      <c r="G286" s="314"/>
      <c r="H286" s="312"/>
      <c r="I286" s="312"/>
      <c r="J286" s="312"/>
      <c r="K286" s="314"/>
      <c r="L286" s="314"/>
      <c r="M286" s="317"/>
      <c r="N286" s="313"/>
      <c r="O286" s="318"/>
    </row>
    <row r="287" spans="1:15">
      <c r="A287" s="319"/>
      <c r="B287" s="295"/>
      <c r="C287" s="296"/>
      <c r="D287" s="298"/>
      <c r="E287" s="297"/>
      <c r="F287" s="295"/>
      <c r="G287" s="295"/>
      <c r="H287" s="295"/>
      <c r="I287" s="295"/>
      <c r="J287" s="295"/>
      <c r="K287" s="295"/>
      <c r="L287" s="295"/>
      <c r="M287" s="299"/>
      <c r="N287" s="296"/>
      <c r="O287" s="300"/>
    </row>
    <row r="288" spans="1:15">
      <c r="A288" s="308"/>
      <c r="B288" s="302"/>
      <c r="C288" s="303"/>
      <c r="D288" s="305"/>
      <c r="E288" s="309"/>
      <c r="F288" s="302"/>
      <c r="G288" s="302"/>
      <c r="H288" s="302"/>
      <c r="I288" s="302"/>
      <c r="J288" s="302"/>
      <c r="K288" s="302"/>
      <c r="L288" s="302"/>
      <c r="M288" s="306"/>
      <c r="N288" s="303"/>
      <c r="O288" s="307"/>
    </row>
    <row r="289" spans="1:15">
      <c r="A289" s="308"/>
      <c r="B289" s="302"/>
      <c r="C289" s="303"/>
      <c r="D289" s="305"/>
      <c r="E289" s="309"/>
      <c r="F289" s="302"/>
      <c r="G289" s="302"/>
      <c r="H289" s="302"/>
      <c r="I289" s="302"/>
      <c r="J289" s="302"/>
      <c r="K289" s="302"/>
      <c r="L289" s="302"/>
      <c r="M289" s="306"/>
      <c r="N289" s="303"/>
      <c r="O289" s="307"/>
    </row>
    <row r="290" spans="1:15">
      <c r="A290" s="308"/>
      <c r="B290" s="302"/>
      <c r="C290" s="303"/>
      <c r="D290" s="305"/>
      <c r="E290" s="309"/>
      <c r="F290" s="302"/>
      <c r="G290" s="302"/>
      <c r="H290" s="302"/>
      <c r="I290" s="302"/>
      <c r="J290" s="302"/>
      <c r="K290" s="302"/>
      <c r="L290" s="302"/>
      <c r="M290" s="306"/>
      <c r="N290" s="303"/>
      <c r="O290" s="307"/>
    </row>
    <row r="291" spans="1:15">
      <c r="A291" s="301"/>
      <c r="B291" s="302"/>
      <c r="C291" s="303"/>
      <c r="D291" s="305"/>
      <c r="E291" s="309"/>
      <c r="F291" s="302"/>
      <c r="G291" s="302"/>
      <c r="H291" s="302"/>
      <c r="I291" s="302"/>
      <c r="J291" s="302"/>
      <c r="K291" s="302"/>
      <c r="L291" s="302"/>
      <c r="M291" s="306"/>
      <c r="N291" s="303"/>
      <c r="O291" s="307"/>
    </row>
    <row r="292" spans="1:15">
      <c r="A292" s="308"/>
      <c r="B292" s="302"/>
      <c r="C292" s="303"/>
      <c r="D292" s="305"/>
      <c r="E292" s="309"/>
      <c r="F292" s="302"/>
      <c r="G292" s="302"/>
      <c r="H292" s="302"/>
      <c r="I292" s="302"/>
      <c r="J292" s="302"/>
      <c r="K292" s="302"/>
      <c r="L292" s="302"/>
      <c r="M292" s="306"/>
      <c r="N292" s="303"/>
      <c r="O292" s="307"/>
    </row>
    <row r="293" spans="1:15">
      <c r="A293" s="308"/>
      <c r="B293" s="302"/>
      <c r="C293" s="303"/>
      <c r="D293" s="305"/>
      <c r="E293" s="309"/>
      <c r="F293" s="302"/>
      <c r="G293" s="302"/>
      <c r="H293" s="302"/>
      <c r="I293" s="302"/>
      <c r="J293" s="302"/>
      <c r="K293" s="302"/>
      <c r="L293" s="302"/>
      <c r="M293" s="306"/>
      <c r="N293" s="303"/>
      <c r="O293" s="307"/>
    </row>
    <row r="294" spans="1:15">
      <c r="A294" s="308"/>
      <c r="B294" s="302"/>
      <c r="C294" s="303"/>
      <c r="D294" s="305"/>
      <c r="E294" s="309"/>
      <c r="F294" s="302"/>
      <c r="G294" s="302"/>
      <c r="H294" s="302"/>
      <c r="I294" s="302"/>
      <c r="J294" s="302"/>
      <c r="K294" s="302"/>
      <c r="L294" s="302"/>
      <c r="M294" s="306"/>
      <c r="N294" s="303"/>
      <c r="O294" s="307"/>
    </row>
    <row r="295" spans="1:15">
      <c r="A295" s="301"/>
      <c r="B295" s="302"/>
      <c r="C295" s="303"/>
      <c r="D295" s="305"/>
      <c r="E295" s="309"/>
      <c r="F295" s="302"/>
      <c r="G295" s="302"/>
      <c r="H295" s="302"/>
      <c r="I295" s="302"/>
      <c r="J295" s="302"/>
      <c r="K295" s="302"/>
      <c r="L295" s="302"/>
      <c r="M295" s="306"/>
      <c r="N295" s="303"/>
      <c r="O295" s="307"/>
    </row>
    <row r="296" spans="1:15">
      <c r="A296" s="301"/>
      <c r="B296" s="302"/>
      <c r="C296" s="303"/>
      <c r="D296" s="305"/>
      <c r="E296" s="304"/>
      <c r="F296" s="302"/>
      <c r="G296" s="302"/>
      <c r="H296" s="309"/>
      <c r="I296" s="309"/>
      <c r="J296" s="309"/>
      <c r="K296" s="302"/>
      <c r="L296" s="302"/>
      <c r="M296" s="306"/>
      <c r="N296" s="303"/>
      <c r="O296" s="307"/>
    </row>
    <row r="297" spans="1:15">
      <c r="A297" s="308"/>
      <c r="B297" s="302"/>
      <c r="C297" s="303"/>
      <c r="D297" s="305"/>
      <c r="E297" s="309"/>
      <c r="F297" s="302"/>
      <c r="G297" s="302"/>
      <c r="H297" s="302"/>
      <c r="I297" s="302"/>
      <c r="J297" s="302"/>
      <c r="K297" s="309"/>
      <c r="L297" s="309"/>
      <c r="M297" s="306"/>
      <c r="N297" s="303"/>
      <c r="O297" s="307"/>
    </row>
    <row r="298" spans="1:15">
      <c r="A298" s="308"/>
      <c r="B298" s="302"/>
      <c r="C298" s="303"/>
      <c r="D298" s="305"/>
      <c r="E298" s="309"/>
      <c r="F298" s="309"/>
      <c r="G298" s="309"/>
      <c r="H298" s="302"/>
      <c r="I298" s="302"/>
      <c r="J298" s="302"/>
      <c r="K298" s="309"/>
      <c r="L298" s="309"/>
      <c r="M298" s="306"/>
      <c r="N298" s="303"/>
      <c r="O298" s="307"/>
    </row>
    <row r="299" spans="1:15">
      <c r="A299" s="308"/>
      <c r="B299" s="302"/>
      <c r="C299" s="303"/>
      <c r="D299" s="305"/>
      <c r="E299" s="309"/>
      <c r="F299" s="309"/>
      <c r="G299" s="309"/>
      <c r="H299" s="302"/>
      <c r="I299" s="302"/>
      <c r="J299" s="302"/>
      <c r="K299" s="309"/>
      <c r="L299" s="309"/>
      <c r="M299" s="306"/>
      <c r="N299" s="303"/>
      <c r="O299" s="307"/>
    </row>
    <row r="300" spans="1:15">
      <c r="A300" s="308"/>
      <c r="B300" s="302"/>
      <c r="C300" s="303"/>
      <c r="D300" s="305"/>
      <c r="E300" s="304"/>
      <c r="F300" s="302"/>
      <c r="G300" s="302"/>
      <c r="H300" s="309"/>
      <c r="I300" s="309"/>
      <c r="J300" s="309"/>
      <c r="K300" s="302"/>
      <c r="L300" s="302"/>
      <c r="M300" s="306"/>
      <c r="N300" s="303"/>
      <c r="O300" s="307"/>
    </row>
    <row r="301" spans="1:15">
      <c r="A301" s="301"/>
      <c r="B301" s="302"/>
      <c r="C301" s="303"/>
      <c r="D301" s="305"/>
      <c r="E301" s="304"/>
      <c r="F301" s="310"/>
      <c r="G301" s="310"/>
      <c r="H301" s="310"/>
      <c r="I301" s="310"/>
      <c r="J301" s="310"/>
      <c r="K301" s="302"/>
      <c r="L301" s="302"/>
      <c r="M301" s="306"/>
      <c r="N301" s="303"/>
      <c r="O301" s="307"/>
    </row>
    <row r="302" spans="1:15">
      <c r="A302" s="308"/>
      <c r="B302" s="302"/>
      <c r="C302" s="303"/>
      <c r="D302" s="305"/>
      <c r="E302" s="304"/>
      <c r="F302" s="310"/>
      <c r="G302" s="310"/>
      <c r="H302" s="302"/>
      <c r="I302" s="302"/>
      <c r="J302" s="302"/>
      <c r="K302" s="302"/>
      <c r="L302" s="302"/>
      <c r="M302" s="306"/>
      <c r="N302" s="303"/>
      <c r="O302" s="307"/>
    </row>
    <row r="303" spans="1:15">
      <c r="A303" s="301"/>
      <c r="B303" s="302"/>
      <c r="C303" s="303"/>
      <c r="D303" s="305"/>
      <c r="E303" s="309"/>
      <c r="F303" s="302"/>
      <c r="G303" s="302"/>
      <c r="H303" s="302"/>
      <c r="I303" s="302"/>
      <c r="J303" s="302"/>
      <c r="K303" s="302"/>
      <c r="L303" s="302"/>
      <c r="M303" s="306"/>
      <c r="N303" s="303"/>
      <c r="O303" s="307"/>
    </row>
    <row r="304" spans="1:15">
      <c r="A304" s="308"/>
      <c r="B304" s="302"/>
      <c r="C304" s="303"/>
      <c r="D304" s="305"/>
      <c r="E304" s="309"/>
      <c r="F304" s="302"/>
      <c r="G304" s="302"/>
      <c r="H304" s="302"/>
      <c r="I304" s="302"/>
      <c r="J304" s="302"/>
      <c r="K304" s="302"/>
      <c r="L304" s="302"/>
      <c r="M304" s="306"/>
      <c r="N304" s="303"/>
      <c r="O304" s="307"/>
    </row>
    <row r="305" spans="1:15">
      <c r="A305" s="301"/>
      <c r="B305" s="302"/>
      <c r="C305" s="303"/>
      <c r="D305" s="305"/>
      <c r="E305" s="309"/>
      <c r="F305" s="302"/>
      <c r="G305" s="302"/>
      <c r="H305" s="302"/>
      <c r="I305" s="302"/>
      <c r="J305" s="302"/>
      <c r="K305" s="302"/>
      <c r="L305" s="302"/>
      <c r="M305" s="306"/>
      <c r="N305" s="303"/>
      <c r="O305" s="307"/>
    </row>
    <row r="306" spans="1:15" ht="15.75" thickBot="1">
      <c r="A306" s="311"/>
      <c r="B306" s="312"/>
      <c r="C306" s="313"/>
      <c r="D306" s="315"/>
      <c r="E306" s="314"/>
      <c r="F306" s="312"/>
      <c r="G306" s="312"/>
      <c r="H306" s="312"/>
      <c r="I306" s="312"/>
      <c r="J306" s="312"/>
      <c r="K306" s="312"/>
      <c r="L306" s="312"/>
      <c r="M306" s="317"/>
      <c r="N306" s="313"/>
      <c r="O306" s="318"/>
    </row>
    <row r="307" spans="1:15">
      <c r="A307" s="319"/>
      <c r="B307" s="295"/>
      <c r="C307" s="296"/>
      <c r="D307" s="298"/>
      <c r="E307" s="320"/>
      <c r="F307" s="295"/>
      <c r="G307" s="295"/>
      <c r="H307" s="295"/>
      <c r="I307" s="295"/>
      <c r="J307" s="295"/>
      <c r="K307" s="295"/>
      <c r="L307" s="295"/>
      <c r="M307" s="299"/>
      <c r="N307" s="296"/>
      <c r="O307" s="300"/>
    </row>
    <row r="308" spans="1:15">
      <c r="A308" s="308"/>
      <c r="B308" s="302"/>
      <c r="C308" s="303"/>
      <c r="D308" s="305"/>
      <c r="E308" s="309"/>
      <c r="F308" s="302"/>
      <c r="G308" s="302"/>
      <c r="H308" s="302"/>
      <c r="I308" s="302"/>
      <c r="J308" s="302"/>
      <c r="K308" s="302"/>
      <c r="L308" s="302"/>
      <c r="M308" s="306"/>
      <c r="N308" s="303"/>
      <c r="O308" s="307"/>
    </row>
    <row r="309" spans="1:15">
      <c r="A309" s="301"/>
      <c r="B309" s="302"/>
      <c r="C309" s="303"/>
      <c r="D309" s="305"/>
      <c r="E309" s="309"/>
      <c r="F309" s="302"/>
      <c r="G309" s="302"/>
      <c r="H309" s="302"/>
      <c r="I309" s="302"/>
      <c r="J309" s="302"/>
      <c r="K309" s="302"/>
      <c r="L309" s="302"/>
      <c r="M309" s="306"/>
      <c r="N309" s="303"/>
      <c r="O309" s="307"/>
    </row>
    <row r="310" spans="1:15">
      <c r="A310" s="308"/>
      <c r="B310" s="302"/>
      <c r="C310" s="303"/>
      <c r="D310" s="305"/>
      <c r="E310" s="309"/>
      <c r="F310" s="302"/>
      <c r="G310" s="302"/>
      <c r="H310" s="302"/>
      <c r="I310" s="302"/>
      <c r="J310" s="302"/>
      <c r="K310" s="302"/>
      <c r="L310" s="302"/>
      <c r="M310" s="306"/>
      <c r="N310" s="303"/>
      <c r="O310" s="307"/>
    </row>
    <row r="311" spans="1:15">
      <c r="A311" s="301"/>
      <c r="B311" s="302"/>
      <c r="C311" s="303"/>
      <c r="D311" s="305"/>
      <c r="E311" s="304"/>
      <c r="F311" s="310"/>
      <c r="G311" s="310"/>
      <c r="H311" s="302"/>
      <c r="I311" s="302"/>
      <c r="J311" s="302"/>
      <c r="K311" s="302"/>
      <c r="L311" s="302"/>
      <c r="M311" s="306"/>
      <c r="N311" s="303"/>
      <c r="O311" s="307"/>
    </row>
    <row r="312" spans="1:15">
      <c r="A312" s="308"/>
      <c r="B312" s="302"/>
      <c r="C312" s="303"/>
      <c r="D312" s="305"/>
      <c r="E312" s="309"/>
      <c r="F312" s="302"/>
      <c r="G312" s="302"/>
      <c r="H312" s="302"/>
      <c r="I312" s="302"/>
      <c r="J312" s="302"/>
      <c r="K312" s="302"/>
      <c r="L312" s="302"/>
      <c r="M312" s="306"/>
      <c r="N312" s="303"/>
      <c r="O312" s="307"/>
    </row>
    <row r="313" spans="1:15">
      <c r="A313" s="301"/>
      <c r="B313" s="302"/>
      <c r="C313" s="303"/>
      <c r="D313" s="305"/>
      <c r="E313" s="309"/>
      <c r="F313" s="302"/>
      <c r="G313" s="302"/>
      <c r="H313" s="302"/>
      <c r="I313" s="302"/>
      <c r="J313" s="302"/>
      <c r="K313" s="302"/>
      <c r="L313" s="302"/>
      <c r="M313" s="306"/>
      <c r="N313" s="303"/>
      <c r="O313" s="307"/>
    </row>
    <row r="314" spans="1:15">
      <c r="A314" s="308"/>
      <c r="B314" s="302"/>
      <c r="C314" s="303"/>
      <c r="D314" s="305"/>
      <c r="E314" s="309"/>
      <c r="F314" s="302"/>
      <c r="G314" s="302"/>
      <c r="H314" s="302"/>
      <c r="I314" s="302"/>
      <c r="J314" s="302"/>
      <c r="K314" s="302"/>
      <c r="L314" s="302"/>
      <c r="M314" s="306"/>
      <c r="N314" s="303"/>
      <c r="O314" s="307"/>
    </row>
    <row r="315" spans="1:15">
      <c r="A315" s="301"/>
      <c r="B315" s="302"/>
      <c r="C315" s="303"/>
      <c r="D315" s="305"/>
      <c r="E315" s="309"/>
      <c r="F315" s="302"/>
      <c r="G315" s="302"/>
      <c r="H315" s="302"/>
      <c r="I315" s="302"/>
      <c r="J315" s="302"/>
      <c r="K315" s="302"/>
      <c r="L315" s="302"/>
      <c r="M315" s="306"/>
      <c r="N315" s="303"/>
      <c r="O315" s="307"/>
    </row>
    <row r="316" spans="1:15">
      <c r="A316" s="308"/>
      <c r="B316" s="302"/>
      <c r="C316" s="303"/>
      <c r="D316" s="305"/>
      <c r="E316" s="309"/>
      <c r="F316" s="302"/>
      <c r="G316" s="302"/>
      <c r="H316" s="302"/>
      <c r="I316" s="302"/>
      <c r="J316" s="302"/>
      <c r="K316" s="302"/>
      <c r="L316" s="302"/>
      <c r="M316" s="306"/>
      <c r="N316" s="303"/>
      <c r="O316" s="307"/>
    </row>
    <row r="317" spans="1:15">
      <c r="A317" s="301"/>
      <c r="B317" s="302"/>
      <c r="C317" s="303"/>
      <c r="D317" s="305"/>
      <c r="E317" s="309"/>
      <c r="F317" s="302"/>
      <c r="G317" s="302"/>
      <c r="H317" s="302"/>
      <c r="I317" s="302"/>
      <c r="J317" s="302"/>
      <c r="K317" s="302"/>
      <c r="L317" s="302"/>
      <c r="M317" s="306"/>
      <c r="N317" s="303"/>
      <c r="O317" s="307"/>
    </row>
    <row r="318" spans="1:15">
      <c r="A318" s="308"/>
      <c r="B318" s="302"/>
      <c r="C318" s="303"/>
      <c r="D318" s="305"/>
      <c r="E318" s="309"/>
      <c r="F318" s="302"/>
      <c r="G318" s="302"/>
      <c r="H318" s="302"/>
      <c r="I318" s="302"/>
      <c r="J318" s="302"/>
      <c r="K318" s="302"/>
      <c r="L318" s="302"/>
      <c r="M318" s="306"/>
      <c r="N318" s="303"/>
      <c r="O318" s="307"/>
    </row>
    <row r="319" spans="1:15">
      <c r="A319" s="301"/>
      <c r="B319" s="302"/>
      <c r="C319" s="303"/>
      <c r="D319" s="305"/>
      <c r="E319" s="309"/>
      <c r="F319" s="302"/>
      <c r="G319" s="302"/>
      <c r="H319" s="302"/>
      <c r="I319" s="302"/>
      <c r="J319" s="302"/>
      <c r="K319" s="302"/>
      <c r="L319" s="302"/>
      <c r="M319" s="306"/>
      <c r="N319" s="303"/>
      <c r="O319" s="307"/>
    </row>
    <row r="320" spans="1:15">
      <c r="A320" s="301"/>
      <c r="B320" s="302"/>
      <c r="C320" s="303"/>
      <c r="D320" s="305"/>
      <c r="E320" s="309"/>
      <c r="F320" s="302"/>
      <c r="G320" s="302"/>
      <c r="H320" s="302"/>
      <c r="I320" s="302"/>
      <c r="J320" s="302"/>
      <c r="K320" s="309"/>
      <c r="L320" s="309"/>
      <c r="M320" s="306"/>
      <c r="N320" s="303"/>
      <c r="O320" s="307"/>
    </row>
    <row r="321" spans="1:15">
      <c r="A321" s="308"/>
      <c r="B321" s="302"/>
      <c r="C321" s="303"/>
      <c r="D321" s="305"/>
      <c r="E321" s="309"/>
      <c r="F321" s="309"/>
      <c r="G321" s="309"/>
      <c r="H321" s="302"/>
      <c r="I321" s="302"/>
      <c r="J321" s="302"/>
      <c r="K321" s="309"/>
      <c r="L321" s="309"/>
      <c r="M321" s="306"/>
      <c r="N321" s="303"/>
      <c r="O321" s="307"/>
    </row>
    <row r="322" spans="1:15">
      <c r="A322" s="301"/>
      <c r="B322" s="302"/>
      <c r="C322" s="303"/>
      <c r="D322" s="305"/>
      <c r="E322" s="309"/>
      <c r="F322" s="309"/>
      <c r="G322" s="309"/>
      <c r="H322" s="302"/>
      <c r="I322" s="302"/>
      <c r="J322" s="302"/>
      <c r="K322" s="309"/>
      <c r="L322" s="309"/>
      <c r="M322" s="306"/>
      <c r="N322" s="303"/>
      <c r="O322" s="307"/>
    </row>
    <row r="323" spans="1:15">
      <c r="A323" s="308"/>
      <c r="B323" s="302"/>
      <c r="C323" s="303"/>
      <c r="D323" s="305"/>
      <c r="E323" s="309"/>
      <c r="F323" s="302"/>
      <c r="G323" s="302"/>
      <c r="H323" s="302"/>
      <c r="I323" s="302"/>
      <c r="J323" s="302"/>
      <c r="K323" s="309"/>
      <c r="L323" s="309"/>
      <c r="M323" s="306"/>
      <c r="N323" s="303"/>
      <c r="O323" s="307"/>
    </row>
    <row r="324" spans="1:15">
      <c r="A324" s="301"/>
      <c r="B324" s="302"/>
      <c r="C324" s="303"/>
      <c r="D324" s="305"/>
      <c r="E324" s="309"/>
      <c r="F324" s="309"/>
      <c r="G324" s="309"/>
      <c r="H324" s="302"/>
      <c r="I324" s="302"/>
      <c r="J324" s="302"/>
      <c r="K324" s="309"/>
      <c r="L324" s="309"/>
      <c r="M324" s="306"/>
      <c r="N324" s="303"/>
      <c r="O324" s="307"/>
    </row>
    <row r="325" spans="1:15">
      <c r="A325" s="308"/>
      <c r="B325" s="302"/>
      <c r="C325" s="303"/>
      <c r="D325" s="305"/>
      <c r="E325" s="309"/>
      <c r="F325" s="309"/>
      <c r="G325" s="309"/>
      <c r="H325" s="302"/>
      <c r="I325" s="302"/>
      <c r="J325" s="302"/>
      <c r="K325" s="309"/>
      <c r="L325" s="309"/>
      <c r="M325" s="306"/>
      <c r="N325" s="303"/>
      <c r="O325" s="307"/>
    </row>
    <row r="326" spans="1:15" ht="15.75" thickBot="1">
      <c r="A326" s="308"/>
      <c r="B326" s="312"/>
      <c r="C326" s="313"/>
      <c r="D326" s="315"/>
      <c r="E326" s="322"/>
      <c r="F326" s="316"/>
      <c r="G326" s="316"/>
      <c r="H326" s="314"/>
      <c r="I326" s="314"/>
      <c r="J326" s="314"/>
      <c r="K326" s="312"/>
      <c r="L326" s="312"/>
      <c r="M326" s="317"/>
      <c r="N326" s="313"/>
      <c r="O326" s="318"/>
    </row>
    <row r="327" spans="1:15" ht="15.75" thickBot="1">
      <c r="A327" s="324"/>
      <c r="B327" s="324"/>
      <c r="C327" s="324"/>
      <c r="D327" s="324"/>
      <c r="E327" s="324"/>
      <c r="F327" s="324"/>
      <c r="G327" s="324"/>
      <c r="H327" s="324"/>
      <c r="I327" s="324"/>
      <c r="J327" s="324"/>
      <c r="K327" s="324"/>
      <c r="L327" s="324"/>
      <c r="M327" s="325"/>
      <c r="N327" s="326"/>
      <c r="O327" s="326"/>
    </row>
    <row r="328" spans="1:15">
      <c r="A328" s="327"/>
      <c r="B328" s="295"/>
      <c r="C328" s="296"/>
      <c r="D328" s="298"/>
      <c r="E328" s="320"/>
      <c r="F328" s="328"/>
      <c r="G328" s="328"/>
      <c r="H328" s="296"/>
      <c r="I328" s="296"/>
      <c r="J328" s="296"/>
      <c r="K328" s="295"/>
      <c r="L328" s="295"/>
      <c r="M328" s="299"/>
      <c r="N328" s="296"/>
      <c r="O328" s="300"/>
    </row>
    <row r="329" spans="1:15">
      <c r="A329" s="329"/>
      <c r="B329" s="302"/>
      <c r="C329" s="303"/>
      <c r="D329" s="305"/>
      <c r="E329" s="309"/>
      <c r="F329" s="302"/>
      <c r="G329" s="302"/>
      <c r="H329" s="303"/>
      <c r="I329" s="303"/>
      <c r="J329" s="303"/>
      <c r="K329" s="302"/>
      <c r="L329" s="302"/>
      <c r="M329" s="306"/>
      <c r="N329" s="303"/>
      <c r="O329" s="307"/>
    </row>
    <row r="330" spans="1:15">
      <c r="A330" s="329"/>
      <c r="B330" s="302"/>
      <c r="C330" s="303"/>
      <c r="D330" s="305"/>
      <c r="E330" s="309"/>
      <c r="F330" s="302"/>
      <c r="G330" s="302"/>
      <c r="H330" s="303"/>
      <c r="I330" s="303"/>
      <c r="J330" s="303"/>
      <c r="K330" s="302"/>
      <c r="L330" s="302"/>
      <c r="M330" s="306"/>
      <c r="N330" s="303"/>
      <c r="O330" s="307"/>
    </row>
    <row r="331" spans="1:15">
      <c r="A331" s="329"/>
      <c r="B331" s="302"/>
      <c r="C331" s="303"/>
      <c r="D331" s="305"/>
      <c r="E331" s="309"/>
      <c r="F331" s="302"/>
      <c r="G331" s="302"/>
      <c r="H331" s="309"/>
      <c r="I331" s="309"/>
      <c r="J331" s="309"/>
      <c r="K331" s="302"/>
      <c r="L331" s="302"/>
      <c r="M331" s="306"/>
      <c r="N331" s="303"/>
      <c r="O331" s="307"/>
    </row>
    <row r="332" spans="1:15">
      <c r="A332" s="329"/>
      <c r="B332" s="302"/>
      <c r="C332" s="303"/>
      <c r="D332" s="305"/>
      <c r="E332" s="309"/>
      <c r="F332" s="302"/>
      <c r="G332" s="302"/>
      <c r="H332" s="303"/>
      <c r="I332" s="303"/>
      <c r="J332" s="303"/>
      <c r="K332" s="302"/>
      <c r="L332" s="302"/>
      <c r="M332" s="302"/>
      <c r="N332" s="303"/>
      <c r="O332" s="307"/>
    </row>
    <row r="333" spans="1:15">
      <c r="A333" s="329"/>
      <c r="B333" s="302"/>
      <c r="C333" s="303"/>
      <c r="D333" s="305"/>
      <c r="E333" s="309"/>
      <c r="F333" s="302"/>
      <c r="G333" s="302"/>
      <c r="H333" s="309"/>
      <c r="I333" s="309"/>
      <c r="J333" s="309"/>
      <c r="K333" s="302"/>
      <c r="L333" s="302"/>
      <c r="M333" s="306"/>
      <c r="N333" s="303"/>
      <c r="O333" s="307"/>
    </row>
    <row r="334" spans="1:15">
      <c r="A334" s="329"/>
      <c r="B334" s="302"/>
      <c r="C334" s="303"/>
      <c r="D334" s="305"/>
      <c r="E334" s="309"/>
      <c r="F334" s="302"/>
      <c r="G334" s="302"/>
      <c r="H334" s="309"/>
      <c r="I334" s="309"/>
      <c r="J334" s="309"/>
      <c r="K334" s="302"/>
      <c r="L334" s="302"/>
      <c r="M334" s="306"/>
      <c r="N334" s="303"/>
      <c r="O334" s="307"/>
    </row>
    <row r="335" spans="1:15">
      <c r="A335" s="329"/>
      <c r="B335" s="302"/>
      <c r="C335" s="303"/>
      <c r="D335" s="305"/>
      <c r="E335" s="309"/>
      <c r="F335" s="302"/>
      <c r="G335" s="302"/>
      <c r="H335" s="309"/>
      <c r="I335" s="309"/>
      <c r="J335" s="309"/>
      <c r="K335" s="302"/>
      <c r="L335" s="302"/>
      <c r="M335" s="306"/>
      <c r="N335" s="303"/>
      <c r="O335" s="307"/>
    </row>
    <row r="336" spans="1:15">
      <c r="A336" s="329"/>
      <c r="B336" s="302"/>
      <c r="C336" s="303"/>
      <c r="D336" s="305"/>
      <c r="E336" s="309"/>
      <c r="F336" s="302"/>
      <c r="G336" s="302"/>
      <c r="H336" s="303"/>
      <c r="I336" s="303"/>
      <c r="J336" s="303"/>
      <c r="K336" s="302"/>
      <c r="L336" s="302"/>
      <c r="M336" s="306"/>
      <c r="N336" s="303"/>
      <c r="O336" s="307"/>
    </row>
    <row r="337" spans="1:15">
      <c r="A337" s="329"/>
      <c r="B337" s="302"/>
      <c r="C337" s="303"/>
      <c r="D337" s="305"/>
      <c r="E337" s="309"/>
      <c r="F337" s="302"/>
      <c r="G337" s="302"/>
      <c r="H337" s="309"/>
      <c r="I337" s="309"/>
      <c r="J337" s="309"/>
      <c r="K337" s="302"/>
      <c r="L337" s="302"/>
      <c r="M337" s="306"/>
      <c r="N337" s="303"/>
      <c r="O337" s="307"/>
    </row>
    <row r="338" spans="1:15">
      <c r="A338" s="329"/>
      <c r="B338" s="302"/>
      <c r="C338" s="303"/>
      <c r="D338" s="305"/>
      <c r="E338" s="309"/>
      <c r="F338" s="302"/>
      <c r="G338" s="302"/>
      <c r="H338" s="309"/>
      <c r="I338" s="309"/>
      <c r="J338" s="309"/>
      <c r="K338" s="302"/>
      <c r="L338" s="302"/>
      <c r="M338" s="306"/>
      <c r="N338" s="303"/>
      <c r="O338" s="307"/>
    </row>
    <row r="339" spans="1:15">
      <c r="A339" s="329"/>
      <c r="B339" s="302"/>
      <c r="C339" s="303"/>
      <c r="D339" s="305"/>
      <c r="E339" s="309"/>
      <c r="F339" s="302"/>
      <c r="G339" s="302"/>
      <c r="H339" s="309"/>
      <c r="I339" s="309"/>
      <c r="J339" s="309"/>
      <c r="K339" s="302"/>
      <c r="L339" s="302"/>
      <c r="M339" s="306"/>
      <c r="N339" s="303"/>
      <c r="O339" s="307"/>
    </row>
    <row r="340" spans="1:15">
      <c r="A340" s="329"/>
      <c r="B340" s="302"/>
      <c r="C340" s="303"/>
      <c r="D340" s="305"/>
      <c r="E340" s="309"/>
      <c r="F340" s="302"/>
      <c r="G340" s="302"/>
      <c r="H340" s="309"/>
      <c r="I340" s="309"/>
      <c r="J340" s="309"/>
      <c r="K340" s="302"/>
      <c r="L340" s="302"/>
      <c r="M340" s="306"/>
      <c r="N340" s="303"/>
      <c r="O340" s="307"/>
    </row>
    <row r="341" spans="1:15">
      <c r="A341" s="329"/>
      <c r="B341" s="302"/>
      <c r="C341" s="303"/>
      <c r="D341" s="305"/>
      <c r="E341" s="309"/>
      <c r="F341" s="302"/>
      <c r="G341" s="302"/>
      <c r="H341" s="309"/>
      <c r="I341" s="309"/>
      <c r="J341" s="309"/>
      <c r="K341" s="302"/>
      <c r="L341" s="302"/>
      <c r="M341" s="302"/>
      <c r="N341" s="303"/>
      <c r="O341" s="307"/>
    </row>
    <row r="342" spans="1:15">
      <c r="A342" s="329"/>
      <c r="B342" s="302"/>
      <c r="C342" s="303"/>
      <c r="D342" s="305"/>
      <c r="E342" s="309"/>
      <c r="F342" s="302"/>
      <c r="G342" s="302"/>
      <c r="H342" s="309"/>
      <c r="I342" s="309"/>
      <c r="J342" s="309"/>
      <c r="K342" s="302"/>
      <c r="L342" s="302"/>
      <c r="M342" s="302"/>
      <c r="N342" s="303"/>
      <c r="O342" s="307"/>
    </row>
    <row r="343" spans="1:15">
      <c r="A343" s="329"/>
      <c r="B343" s="302"/>
      <c r="C343" s="303"/>
      <c r="D343" s="305"/>
      <c r="E343" s="309"/>
      <c r="F343" s="302"/>
      <c r="G343" s="302"/>
      <c r="H343" s="309"/>
      <c r="I343" s="309"/>
      <c r="J343" s="309"/>
      <c r="K343" s="302"/>
      <c r="L343" s="302"/>
      <c r="M343" s="302"/>
      <c r="N343" s="303"/>
      <c r="O343" s="307"/>
    </row>
    <row r="344" spans="1:15">
      <c r="A344" s="329"/>
      <c r="B344" s="302"/>
      <c r="C344" s="303"/>
      <c r="D344" s="305"/>
      <c r="E344" s="309"/>
      <c r="F344" s="302"/>
      <c r="G344" s="302"/>
      <c r="H344" s="309"/>
      <c r="I344" s="309"/>
      <c r="J344" s="309"/>
      <c r="K344" s="302"/>
      <c r="L344" s="302"/>
      <c r="M344" s="306"/>
      <c r="N344" s="303"/>
      <c r="O344" s="307"/>
    </row>
    <row r="345" spans="1:15">
      <c r="A345" s="329"/>
      <c r="B345" s="302"/>
      <c r="C345" s="303"/>
      <c r="D345" s="305"/>
      <c r="E345" s="309"/>
      <c r="F345" s="302"/>
      <c r="G345" s="302"/>
      <c r="H345" s="309"/>
      <c r="I345" s="309"/>
      <c r="J345" s="309"/>
      <c r="K345" s="302"/>
      <c r="L345" s="302"/>
      <c r="M345" s="306"/>
      <c r="N345" s="303"/>
      <c r="O345" s="307"/>
    </row>
    <row r="346" spans="1:15">
      <c r="A346" s="329"/>
      <c r="B346" s="302"/>
      <c r="C346" s="303"/>
      <c r="D346" s="305"/>
      <c r="E346" s="309"/>
      <c r="F346" s="302"/>
      <c r="G346" s="302"/>
      <c r="H346" s="309"/>
      <c r="I346" s="309"/>
      <c r="J346" s="309"/>
      <c r="K346" s="302"/>
      <c r="L346" s="302"/>
      <c r="M346" s="306"/>
      <c r="N346" s="303"/>
      <c r="O346" s="307"/>
    </row>
    <row r="347" spans="1:15" ht="15.75" thickBot="1">
      <c r="A347" s="330"/>
      <c r="B347" s="312"/>
      <c r="C347" s="313"/>
      <c r="D347" s="315"/>
      <c r="E347" s="314"/>
      <c r="F347" s="316"/>
      <c r="G347" s="316"/>
      <c r="H347" s="314"/>
      <c r="I347" s="314"/>
      <c r="J347" s="314"/>
      <c r="K347" s="312"/>
      <c r="L347" s="312"/>
      <c r="M347" s="317"/>
      <c r="N347" s="313"/>
      <c r="O347" s="318"/>
    </row>
    <row r="348" spans="1:15">
      <c r="A348" s="327"/>
      <c r="B348" s="295"/>
      <c r="C348" s="296"/>
      <c r="D348" s="298"/>
      <c r="E348" s="320"/>
      <c r="F348" s="328"/>
      <c r="G348" s="328"/>
      <c r="H348" s="295"/>
      <c r="I348" s="295"/>
      <c r="J348" s="295"/>
      <c r="K348" s="295"/>
      <c r="L348" s="295"/>
      <c r="M348" s="299"/>
      <c r="N348" s="296"/>
      <c r="O348" s="300"/>
    </row>
    <row r="349" spans="1:15">
      <c r="A349" s="329"/>
      <c r="B349" s="302"/>
      <c r="C349" s="303"/>
      <c r="D349" s="305"/>
      <c r="E349" s="309"/>
      <c r="F349" s="302"/>
      <c r="G349" s="302"/>
      <c r="H349" s="302"/>
      <c r="I349" s="302"/>
      <c r="J349" s="302"/>
      <c r="K349" s="302"/>
      <c r="L349" s="302"/>
      <c r="M349" s="306"/>
      <c r="N349" s="303"/>
      <c r="O349" s="307"/>
    </row>
    <row r="350" spans="1:15">
      <c r="A350" s="329"/>
      <c r="B350" s="302"/>
      <c r="C350" s="303"/>
      <c r="D350" s="305"/>
      <c r="E350" s="309"/>
      <c r="F350" s="302"/>
      <c r="G350" s="302"/>
      <c r="H350" s="302"/>
      <c r="I350" s="302"/>
      <c r="J350" s="302"/>
      <c r="K350" s="302"/>
      <c r="L350" s="302"/>
      <c r="M350" s="306"/>
      <c r="N350" s="303"/>
      <c r="O350" s="307"/>
    </row>
    <row r="351" spans="1:15">
      <c r="A351" s="329"/>
      <c r="B351" s="302"/>
      <c r="C351" s="303"/>
      <c r="D351" s="305"/>
      <c r="E351" s="309"/>
      <c r="F351" s="302"/>
      <c r="G351" s="302"/>
      <c r="H351" s="302"/>
      <c r="I351" s="302"/>
      <c r="J351" s="302"/>
      <c r="K351" s="302"/>
      <c r="L351" s="302"/>
      <c r="M351" s="306"/>
      <c r="N351" s="303"/>
      <c r="O351" s="307"/>
    </row>
    <row r="352" spans="1:15">
      <c r="A352" s="329"/>
      <c r="B352" s="302"/>
      <c r="C352" s="303"/>
      <c r="D352" s="305"/>
      <c r="E352" s="309"/>
      <c r="F352" s="302"/>
      <c r="G352" s="302"/>
      <c r="H352" s="302"/>
      <c r="I352" s="302"/>
      <c r="J352" s="302"/>
      <c r="K352" s="302"/>
      <c r="L352" s="302"/>
      <c r="M352" s="302"/>
      <c r="N352" s="303"/>
      <c r="O352" s="307"/>
    </row>
    <row r="353" spans="1:15">
      <c r="A353" s="329"/>
      <c r="B353" s="302"/>
      <c r="C353" s="303"/>
      <c r="D353" s="305"/>
      <c r="E353" s="309"/>
      <c r="F353" s="302"/>
      <c r="G353" s="302"/>
      <c r="H353" s="302"/>
      <c r="I353" s="302"/>
      <c r="J353" s="302"/>
      <c r="K353" s="302"/>
      <c r="L353" s="302"/>
      <c r="M353" s="306"/>
      <c r="N353" s="303"/>
      <c r="O353" s="307"/>
    </row>
    <row r="354" spans="1:15">
      <c r="A354" s="329"/>
      <c r="B354" s="302"/>
      <c r="C354" s="303"/>
      <c r="D354" s="305"/>
      <c r="E354" s="309"/>
      <c r="F354" s="302"/>
      <c r="G354" s="302"/>
      <c r="H354" s="302"/>
      <c r="I354" s="302"/>
      <c r="J354" s="302"/>
      <c r="K354" s="302"/>
      <c r="L354" s="302"/>
      <c r="M354" s="306"/>
      <c r="N354" s="303"/>
      <c r="O354" s="307"/>
    </row>
    <row r="355" spans="1:15">
      <c r="A355" s="329"/>
      <c r="B355" s="302"/>
      <c r="C355" s="303"/>
      <c r="D355" s="305"/>
      <c r="E355" s="309"/>
      <c r="F355" s="302"/>
      <c r="G355" s="302"/>
      <c r="H355" s="302"/>
      <c r="I355" s="302"/>
      <c r="J355" s="302"/>
      <c r="K355" s="302"/>
      <c r="L355" s="302"/>
      <c r="M355" s="306"/>
      <c r="N355" s="303"/>
      <c r="O355" s="307"/>
    </row>
    <row r="356" spans="1:15">
      <c r="A356" s="329"/>
      <c r="B356" s="302"/>
      <c r="C356" s="303"/>
      <c r="D356" s="305"/>
      <c r="E356" s="309"/>
      <c r="F356" s="302"/>
      <c r="G356" s="302"/>
      <c r="H356" s="302"/>
      <c r="I356" s="302"/>
      <c r="J356" s="302"/>
      <c r="K356" s="302"/>
      <c r="L356" s="302"/>
      <c r="M356" s="306"/>
      <c r="N356" s="303"/>
      <c r="O356" s="307"/>
    </row>
    <row r="357" spans="1:15">
      <c r="A357" s="329"/>
      <c r="B357" s="302"/>
      <c r="C357" s="303"/>
      <c r="D357" s="305"/>
      <c r="E357" s="309"/>
      <c r="F357" s="302"/>
      <c r="G357" s="302"/>
      <c r="H357" s="302"/>
      <c r="I357" s="302"/>
      <c r="J357" s="302"/>
      <c r="K357" s="302"/>
      <c r="L357" s="302"/>
      <c r="M357" s="306"/>
      <c r="N357" s="303"/>
      <c r="O357" s="307"/>
    </row>
    <row r="358" spans="1:15">
      <c r="A358" s="329"/>
      <c r="B358" s="302"/>
      <c r="C358" s="303"/>
      <c r="D358" s="305"/>
      <c r="E358" s="309"/>
      <c r="F358" s="302"/>
      <c r="G358" s="302"/>
      <c r="H358" s="302"/>
      <c r="I358" s="302"/>
      <c r="J358" s="302"/>
      <c r="K358" s="302"/>
      <c r="L358" s="302"/>
      <c r="M358" s="306"/>
      <c r="N358" s="303"/>
      <c r="O358" s="307"/>
    </row>
    <row r="359" spans="1:15">
      <c r="A359" s="329"/>
      <c r="B359" s="302"/>
      <c r="C359" s="303"/>
      <c r="D359" s="305"/>
      <c r="E359" s="309"/>
      <c r="F359" s="302"/>
      <c r="G359" s="302"/>
      <c r="H359" s="302"/>
      <c r="I359" s="302"/>
      <c r="J359" s="302"/>
      <c r="K359" s="302"/>
      <c r="L359" s="302"/>
      <c r="M359" s="306"/>
      <c r="N359" s="303"/>
      <c r="O359" s="307"/>
    </row>
    <row r="360" spans="1:15">
      <c r="A360" s="329"/>
      <c r="B360" s="302"/>
      <c r="C360" s="303"/>
      <c r="D360" s="305"/>
      <c r="E360" s="309"/>
      <c r="F360" s="302"/>
      <c r="G360" s="302"/>
      <c r="H360" s="302"/>
      <c r="I360" s="302"/>
      <c r="J360" s="302"/>
      <c r="K360" s="302"/>
      <c r="L360" s="302"/>
      <c r="M360" s="306"/>
      <c r="N360" s="303"/>
      <c r="O360" s="307"/>
    </row>
    <row r="361" spans="1:15">
      <c r="A361" s="329"/>
      <c r="B361" s="302"/>
      <c r="C361" s="303"/>
      <c r="D361" s="305"/>
      <c r="E361" s="309"/>
      <c r="F361" s="302"/>
      <c r="G361" s="302"/>
      <c r="H361" s="302"/>
      <c r="I361" s="302"/>
      <c r="J361" s="302"/>
      <c r="K361" s="302"/>
      <c r="L361" s="302"/>
      <c r="M361" s="302"/>
      <c r="N361" s="303"/>
      <c r="O361" s="307"/>
    </row>
    <row r="362" spans="1:15">
      <c r="A362" s="329"/>
      <c r="B362" s="302"/>
      <c r="C362" s="303"/>
      <c r="D362" s="305"/>
      <c r="E362" s="309"/>
      <c r="F362" s="302"/>
      <c r="G362" s="302"/>
      <c r="H362" s="302"/>
      <c r="I362" s="302"/>
      <c r="J362" s="302"/>
      <c r="K362" s="302"/>
      <c r="L362" s="302"/>
      <c r="M362" s="302"/>
      <c r="N362" s="303"/>
      <c r="O362" s="307"/>
    </row>
    <row r="363" spans="1:15">
      <c r="A363" s="329"/>
      <c r="B363" s="302"/>
      <c r="C363" s="303"/>
      <c r="D363" s="305"/>
      <c r="E363" s="309"/>
      <c r="F363" s="302"/>
      <c r="G363" s="302"/>
      <c r="H363" s="302"/>
      <c r="I363" s="302"/>
      <c r="J363" s="302"/>
      <c r="K363" s="302"/>
      <c r="L363" s="302"/>
      <c r="M363" s="302"/>
      <c r="N363" s="303"/>
      <c r="O363" s="307"/>
    </row>
    <row r="364" spans="1:15">
      <c r="A364" s="329"/>
      <c r="B364" s="302"/>
      <c r="C364" s="303"/>
      <c r="D364" s="305"/>
      <c r="E364" s="309"/>
      <c r="F364" s="302"/>
      <c r="G364" s="302"/>
      <c r="H364" s="302"/>
      <c r="I364" s="302"/>
      <c r="J364" s="302"/>
      <c r="K364" s="302"/>
      <c r="L364" s="302"/>
      <c r="M364" s="306"/>
      <c r="N364" s="303"/>
      <c r="O364" s="307"/>
    </row>
    <row r="365" spans="1:15">
      <c r="A365" s="329"/>
      <c r="B365" s="302"/>
      <c r="C365" s="303"/>
      <c r="D365" s="305"/>
      <c r="E365" s="309"/>
      <c r="F365" s="302"/>
      <c r="G365" s="302"/>
      <c r="H365" s="302"/>
      <c r="I365" s="302"/>
      <c r="J365" s="302"/>
      <c r="K365" s="302"/>
      <c r="L365" s="302"/>
      <c r="M365" s="306"/>
      <c r="N365" s="303"/>
      <c r="O365" s="307"/>
    </row>
    <row r="366" spans="1:15">
      <c r="A366" s="329"/>
      <c r="B366" s="302"/>
      <c r="C366" s="303"/>
      <c r="D366" s="305"/>
      <c r="E366" s="309"/>
      <c r="F366" s="302"/>
      <c r="G366" s="302"/>
      <c r="H366" s="302"/>
      <c r="I366" s="302"/>
      <c r="J366" s="302"/>
      <c r="K366" s="302"/>
      <c r="L366" s="302"/>
      <c r="M366" s="306"/>
      <c r="N366" s="303"/>
      <c r="O366" s="307"/>
    </row>
    <row r="367" spans="1:15" ht="15.75" thickBot="1">
      <c r="A367" s="330"/>
      <c r="B367" s="312"/>
      <c r="C367" s="313"/>
      <c r="D367" s="315"/>
      <c r="E367" s="314"/>
      <c r="F367" s="316"/>
      <c r="G367" s="316"/>
      <c r="H367" s="312"/>
      <c r="I367" s="312"/>
      <c r="J367" s="312"/>
      <c r="K367" s="312"/>
      <c r="L367" s="312"/>
      <c r="M367" s="317"/>
      <c r="N367" s="313"/>
      <c r="O367" s="318"/>
    </row>
    <row r="368" spans="1:15">
      <c r="A368" s="327"/>
      <c r="B368" s="295"/>
      <c r="C368" s="296"/>
      <c r="D368" s="298"/>
      <c r="E368" s="320"/>
      <c r="F368" s="328"/>
      <c r="G368" s="328"/>
      <c r="H368" s="295"/>
      <c r="I368" s="295"/>
      <c r="J368" s="295"/>
      <c r="K368" s="295"/>
      <c r="L368" s="295"/>
      <c r="M368" s="299"/>
      <c r="N368" s="296"/>
      <c r="O368" s="300"/>
    </row>
    <row r="369" spans="1:15">
      <c r="A369" s="329"/>
      <c r="B369" s="302"/>
      <c r="C369" s="303"/>
      <c r="D369" s="305"/>
      <c r="E369" s="309"/>
      <c r="F369" s="302"/>
      <c r="G369" s="302"/>
      <c r="H369" s="302"/>
      <c r="I369" s="302"/>
      <c r="J369" s="302"/>
      <c r="K369" s="302"/>
      <c r="L369" s="302"/>
      <c r="M369" s="306"/>
      <c r="N369" s="303"/>
      <c r="O369" s="307"/>
    </row>
    <row r="370" spans="1:15">
      <c r="A370" s="329"/>
      <c r="B370" s="302"/>
      <c r="C370" s="303"/>
      <c r="D370" s="305"/>
      <c r="E370" s="309"/>
      <c r="F370" s="302"/>
      <c r="G370" s="302"/>
      <c r="H370" s="302"/>
      <c r="I370" s="302"/>
      <c r="J370" s="302"/>
      <c r="K370" s="302"/>
      <c r="L370" s="302"/>
      <c r="M370" s="306"/>
      <c r="N370" s="303"/>
      <c r="O370" s="307"/>
    </row>
    <row r="371" spans="1:15">
      <c r="A371" s="329"/>
      <c r="B371" s="302"/>
      <c r="C371" s="303"/>
      <c r="D371" s="305"/>
      <c r="E371" s="309"/>
      <c r="F371" s="302"/>
      <c r="G371" s="302"/>
      <c r="H371" s="302"/>
      <c r="I371" s="302"/>
      <c r="J371" s="302"/>
      <c r="K371" s="302"/>
      <c r="L371" s="302"/>
      <c r="M371" s="306"/>
      <c r="N371" s="303"/>
      <c r="O371" s="307"/>
    </row>
    <row r="372" spans="1:15">
      <c r="A372" s="329"/>
      <c r="B372" s="302"/>
      <c r="C372" s="303"/>
      <c r="D372" s="305"/>
      <c r="E372" s="309"/>
      <c r="F372" s="302"/>
      <c r="G372" s="302"/>
      <c r="H372" s="302"/>
      <c r="I372" s="302"/>
      <c r="J372" s="302"/>
      <c r="K372" s="302"/>
      <c r="L372" s="302"/>
      <c r="M372" s="306"/>
      <c r="N372" s="303"/>
      <c r="O372" s="307"/>
    </row>
    <row r="373" spans="1:15">
      <c r="A373" s="329"/>
      <c r="B373" s="302"/>
      <c r="C373" s="303"/>
      <c r="D373" s="305"/>
      <c r="E373" s="309"/>
      <c r="F373" s="302"/>
      <c r="G373" s="302"/>
      <c r="H373" s="302"/>
      <c r="I373" s="302"/>
      <c r="J373" s="302"/>
      <c r="K373" s="302"/>
      <c r="L373" s="302"/>
      <c r="M373" s="306"/>
      <c r="N373" s="303"/>
      <c r="O373" s="307"/>
    </row>
    <row r="374" spans="1:15">
      <c r="A374" s="329"/>
      <c r="B374" s="302"/>
      <c r="C374" s="303"/>
      <c r="D374" s="305"/>
      <c r="E374" s="309"/>
      <c r="F374" s="302"/>
      <c r="G374" s="302"/>
      <c r="H374" s="302"/>
      <c r="I374" s="302"/>
      <c r="J374" s="302"/>
      <c r="K374" s="302"/>
      <c r="L374" s="302"/>
      <c r="M374" s="306"/>
      <c r="N374" s="303"/>
      <c r="O374" s="307"/>
    </row>
    <row r="375" spans="1:15">
      <c r="A375" s="329"/>
      <c r="B375" s="302"/>
      <c r="C375" s="303"/>
      <c r="D375" s="305"/>
      <c r="E375" s="309"/>
      <c r="F375" s="302"/>
      <c r="G375" s="302"/>
      <c r="H375" s="302"/>
      <c r="I375" s="302"/>
      <c r="J375" s="302"/>
      <c r="K375" s="302"/>
      <c r="L375" s="302"/>
      <c r="M375" s="306"/>
      <c r="N375" s="303"/>
      <c r="O375" s="307"/>
    </row>
    <row r="376" spans="1:15">
      <c r="A376" s="329"/>
      <c r="B376" s="302"/>
      <c r="C376" s="303"/>
      <c r="D376" s="305"/>
      <c r="E376" s="309"/>
      <c r="F376" s="302"/>
      <c r="G376" s="302"/>
      <c r="H376" s="302"/>
      <c r="I376" s="302"/>
      <c r="J376" s="302"/>
      <c r="K376" s="302"/>
      <c r="L376" s="302"/>
      <c r="M376" s="306"/>
      <c r="N376" s="303"/>
      <c r="O376" s="307"/>
    </row>
    <row r="377" spans="1:15">
      <c r="A377" s="329"/>
      <c r="B377" s="302"/>
      <c r="C377" s="303"/>
      <c r="D377" s="305"/>
      <c r="E377" s="309"/>
      <c r="F377" s="302"/>
      <c r="G377" s="302"/>
      <c r="H377" s="302"/>
      <c r="I377" s="302"/>
      <c r="J377" s="302"/>
      <c r="K377" s="302"/>
      <c r="L377" s="302"/>
      <c r="M377" s="306"/>
      <c r="N377" s="303"/>
      <c r="O377" s="307"/>
    </row>
    <row r="378" spans="1:15">
      <c r="A378" s="329"/>
      <c r="B378" s="302"/>
      <c r="C378" s="303"/>
      <c r="D378" s="305"/>
      <c r="E378" s="309"/>
      <c r="F378" s="302"/>
      <c r="G378" s="302"/>
      <c r="H378" s="302"/>
      <c r="I378" s="302"/>
      <c r="J378" s="302"/>
      <c r="K378" s="302"/>
      <c r="L378" s="302"/>
      <c r="M378" s="306"/>
      <c r="N378" s="303"/>
      <c r="O378" s="307"/>
    </row>
    <row r="379" spans="1:15">
      <c r="A379" s="329"/>
      <c r="B379" s="302"/>
      <c r="C379" s="303"/>
      <c r="D379" s="305"/>
      <c r="E379" s="309"/>
      <c r="F379" s="302"/>
      <c r="G379" s="302"/>
      <c r="H379" s="302"/>
      <c r="I379" s="302"/>
      <c r="J379" s="302"/>
      <c r="K379" s="302"/>
      <c r="L379" s="302"/>
      <c r="M379" s="306"/>
      <c r="N379" s="303"/>
      <c r="O379" s="307"/>
    </row>
    <row r="380" spans="1:15">
      <c r="A380" s="329"/>
      <c r="B380" s="302"/>
      <c r="C380" s="303"/>
      <c r="D380" s="305"/>
      <c r="E380" s="309"/>
      <c r="F380" s="302"/>
      <c r="G380" s="302"/>
      <c r="H380" s="302"/>
      <c r="I380" s="302"/>
      <c r="J380" s="302"/>
      <c r="K380" s="302"/>
      <c r="L380" s="302"/>
      <c r="M380" s="306"/>
      <c r="N380" s="303"/>
      <c r="O380" s="307"/>
    </row>
    <row r="381" spans="1:15">
      <c r="A381" s="329"/>
      <c r="B381" s="302"/>
      <c r="C381" s="303"/>
      <c r="D381" s="305"/>
      <c r="E381" s="309"/>
      <c r="F381" s="302"/>
      <c r="G381" s="302"/>
      <c r="H381" s="302"/>
      <c r="I381" s="302"/>
      <c r="J381" s="302"/>
      <c r="K381" s="302"/>
      <c r="L381" s="302"/>
      <c r="M381" s="306"/>
      <c r="N381" s="303"/>
      <c r="O381" s="307"/>
    </row>
    <row r="382" spans="1:15">
      <c r="A382" s="329"/>
      <c r="B382" s="302"/>
      <c r="C382" s="303"/>
      <c r="D382" s="305"/>
      <c r="E382" s="309"/>
      <c r="F382" s="306"/>
      <c r="G382" s="306"/>
      <c r="H382" s="302"/>
      <c r="I382" s="302"/>
      <c r="J382" s="302"/>
      <c r="K382" s="302"/>
      <c r="L382" s="302"/>
      <c r="M382" s="306"/>
      <c r="N382" s="303"/>
      <c r="O382" s="307"/>
    </row>
    <row r="383" spans="1:15">
      <c r="A383" s="329"/>
      <c r="B383" s="302"/>
      <c r="C383" s="303"/>
      <c r="D383" s="305"/>
      <c r="E383" s="309"/>
      <c r="F383" s="302"/>
      <c r="G383" s="302"/>
      <c r="H383" s="302"/>
      <c r="I383" s="302"/>
      <c r="J383" s="302"/>
      <c r="K383" s="302"/>
      <c r="L383" s="302"/>
      <c r="M383" s="306"/>
      <c r="N383" s="303"/>
      <c r="O383" s="307"/>
    </row>
    <row r="384" spans="1:15">
      <c r="A384" s="329"/>
      <c r="B384" s="302"/>
      <c r="C384" s="303"/>
      <c r="D384" s="305"/>
      <c r="E384" s="309"/>
      <c r="F384" s="302"/>
      <c r="G384" s="302"/>
      <c r="H384" s="302"/>
      <c r="I384" s="302"/>
      <c r="J384" s="302"/>
      <c r="K384" s="302"/>
      <c r="L384" s="302"/>
      <c r="M384" s="306"/>
      <c r="N384" s="303"/>
      <c r="O384" s="307"/>
    </row>
    <row r="385" spans="1:15">
      <c r="A385" s="329"/>
      <c r="B385" s="302"/>
      <c r="C385" s="303"/>
      <c r="D385" s="305"/>
      <c r="E385" s="309"/>
      <c r="F385" s="302"/>
      <c r="G385" s="302"/>
      <c r="H385" s="302"/>
      <c r="I385" s="302"/>
      <c r="J385" s="302"/>
      <c r="K385" s="302"/>
      <c r="L385" s="302"/>
      <c r="M385" s="306"/>
      <c r="N385" s="303"/>
      <c r="O385" s="307"/>
    </row>
    <row r="386" spans="1:15">
      <c r="A386" s="329"/>
      <c r="B386" s="302"/>
      <c r="C386" s="303"/>
      <c r="D386" s="305"/>
      <c r="E386" s="309"/>
      <c r="F386" s="302"/>
      <c r="G386" s="302"/>
      <c r="H386" s="302"/>
      <c r="I386" s="302"/>
      <c r="J386" s="302"/>
      <c r="K386" s="302"/>
      <c r="L386" s="302"/>
      <c r="M386" s="306"/>
      <c r="N386" s="303"/>
      <c r="O386" s="307"/>
    </row>
    <row r="387" spans="1:15" ht="15.75" thickBot="1">
      <c r="A387" s="330"/>
      <c r="B387" s="312"/>
      <c r="C387" s="313"/>
      <c r="D387" s="315"/>
      <c r="E387" s="314"/>
      <c r="F387" s="316"/>
      <c r="G387" s="316"/>
      <c r="H387" s="312"/>
      <c r="I387" s="312"/>
      <c r="J387" s="312"/>
      <c r="K387" s="312"/>
      <c r="L387" s="312"/>
      <c r="M387" s="317"/>
      <c r="N387" s="313"/>
      <c r="O387" s="318"/>
    </row>
    <row r="388" spans="1:15">
      <c r="A388" s="327"/>
      <c r="B388" s="295"/>
      <c r="C388" s="296"/>
      <c r="D388" s="298"/>
      <c r="E388" s="320"/>
      <c r="F388" s="328"/>
      <c r="G388" s="328"/>
      <c r="H388" s="295"/>
      <c r="I388" s="295"/>
      <c r="J388" s="295"/>
      <c r="K388" s="295"/>
      <c r="L388" s="295"/>
      <c r="M388" s="299"/>
      <c r="N388" s="296"/>
      <c r="O388" s="300"/>
    </row>
    <row r="389" spans="1:15">
      <c r="A389" s="329"/>
      <c r="B389" s="302"/>
      <c r="C389" s="303"/>
      <c r="D389" s="305"/>
      <c r="E389" s="309"/>
      <c r="F389" s="302"/>
      <c r="G389" s="302"/>
      <c r="H389" s="302"/>
      <c r="I389" s="302"/>
      <c r="J389" s="302"/>
      <c r="K389" s="302"/>
      <c r="L389" s="302"/>
      <c r="M389" s="306"/>
      <c r="N389" s="303"/>
      <c r="O389" s="307"/>
    </row>
    <row r="390" spans="1:15">
      <c r="A390" s="329"/>
      <c r="B390" s="302"/>
      <c r="C390" s="303"/>
      <c r="D390" s="305"/>
      <c r="E390" s="309"/>
      <c r="F390" s="302"/>
      <c r="G390" s="302"/>
      <c r="H390" s="302"/>
      <c r="I390" s="302"/>
      <c r="J390" s="302"/>
      <c r="K390" s="302"/>
      <c r="L390" s="302"/>
      <c r="M390" s="306"/>
      <c r="N390" s="303"/>
      <c r="O390" s="307"/>
    </row>
    <row r="391" spans="1:15">
      <c r="A391" s="329"/>
      <c r="B391" s="302"/>
      <c r="C391" s="303"/>
      <c r="D391" s="305"/>
      <c r="E391" s="309"/>
      <c r="F391" s="302"/>
      <c r="G391" s="302"/>
      <c r="H391" s="302"/>
      <c r="I391" s="302"/>
      <c r="J391" s="302"/>
      <c r="K391" s="302"/>
      <c r="L391" s="302"/>
      <c r="M391" s="306"/>
      <c r="N391" s="303"/>
      <c r="O391" s="307"/>
    </row>
    <row r="392" spans="1:15">
      <c r="A392" s="329"/>
      <c r="B392" s="302"/>
      <c r="C392" s="303"/>
      <c r="D392" s="305"/>
      <c r="E392" s="309"/>
      <c r="F392" s="302"/>
      <c r="G392" s="302"/>
      <c r="H392" s="302"/>
      <c r="I392" s="302"/>
      <c r="J392" s="302"/>
      <c r="K392" s="302"/>
      <c r="L392" s="302"/>
      <c r="M392" s="306"/>
      <c r="N392" s="303"/>
      <c r="O392" s="307"/>
    </row>
    <row r="393" spans="1:15">
      <c r="A393" s="329"/>
      <c r="B393" s="302"/>
      <c r="C393" s="303"/>
      <c r="D393" s="305"/>
      <c r="E393" s="309"/>
      <c r="F393" s="302"/>
      <c r="G393" s="302"/>
      <c r="H393" s="302"/>
      <c r="I393" s="302"/>
      <c r="J393" s="302"/>
      <c r="K393" s="302"/>
      <c r="L393" s="302"/>
      <c r="M393" s="306"/>
      <c r="N393" s="303"/>
      <c r="O393" s="307"/>
    </row>
    <row r="394" spans="1:15">
      <c r="A394" s="329"/>
      <c r="B394" s="302"/>
      <c r="C394" s="303"/>
      <c r="D394" s="305"/>
      <c r="E394" s="309"/>
      <c r="F394" s="302"/>
      <c r="G394" s="302"/>
      <c r="H394" s="302"/>
      <c r="I394" s="302"/>
      <c r="J394" s="302"/>
      <c r="K394" s="302"/>
      <c r="L394" s="302"/>
      <c r="M394" s="306"/>
      <c r="N394" s="303"/>
      <c r="O394" s="307"/>
    </row>
    <row r="395" spans="1:15">
      <c r="A395" s="329"/>
      <c r="B395" s="302"/>
      <c r="C395" s="303"/>
      <c r="D395" s="305"/>
      <c r="E395" s="309"/>
      <c r="F395" s="302"/>
      <c r="G395" s="302"/>
      <c r="H395" s="302"/>
      <c r="I395" s="302"/>
      <c r="J395" s="302"/>
      <c r="K395" s="302"/>
      <c r="L395" s="302"/>
      <c r="M395" s="306"/>
      <c r="N395" s="303"/>
      <c r="O395" s="307"/>
    </row>
    <row r="396" spans="1:15">
      <c r="A396" s="329"/>
      <c r="B396" s="302"/>
      <c r="C396" s="303"/>
      <c r="D396" s="305"/>
      <c r="E396" s="309"/>
      <c r="F396" s="302"/>
      <c r="G396" s="302"/>
      <c r="H396" s="302"/>
      <c r="I396" s="302"/>
      <c r="J396" s="302"/>
      <c r="K396" s="302"/>
      <c r="L396" s="302"/>
      <c r="M396" s="306"/>
      <c r="N396" s="303"/>
      <c r="O396" s="307"/>
    </row>
    <row r="397" spans="1:15">
      <c r="A397" s="329"/>
      <c r="B397" s="302"/>
      <c r="C397" s="303"/>
      <c r="D397" s="305"/>
      <c r="E397" s="309"/>
      <c r="F397" s="302"/>
      <c r="G397" s="302"/>
      <c r="H397" s="302"/>
      <c r="I397" s="302"/>
      <c r="J397" s="302"/>
      <c r="K397" s="302"/>
      <c r="L397" s="302"/>
      <c r="M397" s="306"/>
      <c r="N397" s="303"/>
      <c r="O397" s="307"/>
    </row>
    <row r="398" spans="1:15">
      <c r="A398" s="329"/>
      <c r="B398" s="302"/>
      <c r="C398" s="303"/>
      <c r="D398" s="305"/>
      <c r="E398" s="309"/>
      <c r="F398" s="302"/>
      <c r="G398" s="302"/>
      <c r="H398" s="302"/>
      <c r="I398" s="302"/>
      <c r="J398" s="302"/>
      <c r="K398" s="302"/>
      <c r="L398" s="302"/>
      <c r="M398" s="306"/>
      <c r="N398" s="303"/>
      <c r="O398" s="307"/>
    </row>
    <row r="399" spans="1:15">
      <c r="A399" s="329"/>
      <c r="B399" s="302"/>
      <c r="C399" s="303"/>
      <c r="D399" s="305"/>
      <c r="E399" s="309"/>
      <c r="F399" s="302"/>
      <c r="G399" s="302"/>
      <c r="H399" s="302"/>
      <c r="I399" s="302"/>
      <c r="J399" s="302"/>
      <c r="K399" s="302"/>
      <c r="L399" s="302"/>
      <c r="M399" s="306"/>
      <c r="N399" s="303"/>
      <c r="O399" s="307"/>
    </row>
    <row r="400" spans="1:15">
      <c r="A400" s="329"/>
      <c r="B400" s="302"/>
      <c r="C400" s="303"/>
      <c r="D400" s="305"/>
      <c r="E400" s="309"/>
      <c r="F400" s="302"/>
      <c r="G400" s="302"/>
      <c r="H400" s="302"/>
      <c r="I400" s="302"/>
      <c r="J400" s="302"/>
      <c r="K400" s="302"/>
      <c r="L400" s="302"/>
      <c r="M400" s="306"/>
      <c r="N400" s="303"/>
      <c r="O400" s="307"/>
    </row>
    <row r="401" spans="1:15">
      <c r="A401" s="329"/>
      <c r="B401" s="302"/>
      <c r="C401" s="303"/>
      <c r="D401" s="305"/>
      <c r="E401" s="309"/>
      <c r="F401" s="302"/>
      <c r="G401" s="302"/>
      <c r="H401" s="302"/>
      <c r="I401" s="302"/>
      <c r="J401" s="302"/>
      <c r="K401" s="302"/>
      <c r="L401" s="302"/>
      <c r="M401" s="306"/>
      <c r="N401" s="303"/>
      <c r="O401" s="307"/>
    </row>
    <row r="402" spans="1:15">
      <c r="A402" s="329"/>
      <c r="B402" s="302"/>
      <c r="C402" s="303"/>
      <c r="D402" s="305"/>
      <c r="E402" s="309"/>
      <c r="F402" s="306"/>
      <c r="G402" s="306"/>
      <c r="H402" s="302"/>
      <c r="I402" s="302"/>
      <c r="J402" s="302"/>
      <c r="K402" s="302"/>
      <c r="L402" s="302"/>
      <c r="M402" s="306"/>
      <c r="N402" s="303"/>
      <c r="O402" s="307"/>
    </row>
    <row r="403" spans="1:15">
      <c r="A403" s="329"/>
      <c r="B403" s="302"/>
      <c r="C403" s="303"/>
      <c r="D403" s="305"/>
      <c r="E403" s="309"/>
      <c r="F403" s="302"/>
      <c r="G403" s="302"/>
      <c r="H403" s="302"/>
      <c r="I403" s="302"/>
      <c r="J403" s="302"/>
      <c r="K403" s="302"/>
      <c r="L403" s="302"/>
      <c r="M403" s="306"/>
      <c r="N403" s="303"/>
      <c r="O403" s="307"/>
    </row>
    <row r="404" spans="1:15">
      <c r="A404" s="329"/>
      <c r="B404" s="302"/>
      <c r="C404" s="303"/>
      <c r="D404" s="305"/>
      <c r="E404" s="309"/>
      <c r="F404" s="302"/>
      <c r="G404" s="302"/>
      <c r="H404" s="302"/>
      <c r="I404" s="302"/>
      <c r="J404" s="302"/>
      <c r="K404" s="302"/>
      <c r="L404" s="302"/>
      <c r="M404" s="306"/>
      <c r="N404" s="303"/>
      <c r="O404" s="307"/>
    </row>
    <row r="405" spans="1:15">
      <c r="A405" s="329"/>
      <c r="B405" s="302"/>
      <c r="C405" s="303"/>
      <c r="D405" s="305"/>
      <c r="E405" s="309"/>
      <c r="F405" s="302"/>
      <c r="G405" s="302"/>
      <c r="H405" s="302"/>
      <c r="I405" s="302"/>
      <c r="J405" s="302"/>
      <c r="K405" s="302"/>
      <c r="L405" s="302"/>
      <c r="M405" s="306"/>
      <c r="N405" s="303"/>
      <c r="O405" s="307"/>
    </row>
    <row r="406" spans="1:15">
      <c r="A406" s="329"/>
      <c r="B406" s="302"/>
      <c r="C406" s="303"/>
      <c r="D406" s="305"/>
      <c r="E406" s="309"/>
      <c r="F406" s="302"/>
      <c r="G406" s="302"/>
      <c r="H406" s="302"/>
      <c r="I406" s="302"/>
      <c r="J406" s="302"/>
      <c r="K406" s="302"/>
      <c r="L406" s="302"/>
      <c r="M406" s="306"/>
      <c r="N406" s="303"/>
      <c r="O406" s="307"/>
    </row>
    <row r="407" spans="1:15" ht="15.75" thickBot="1">
      <c r="A407" s="330"/>
      <c r="B407" s="312"/>
      <c r="C407" s="313"/>
      <c r="D407" s="315"/>
      <c r="E407" s="314"/>
      <c r="F407" s="316"/>
      <c r="G407" s="316"/>
      <c r="H407" s="312"/>
      <c r="I407" s="312"/>
      <c r="J407" s="312"/>
      <c r="K407" s="312"/>
      <c r="L407" s="312"/>
      <c r="M407" s="317"/>
      <c r="N407" s="313"/>
      <c r="O407" s="318"/>
    </row>
    <row r="408" spans="1:15">
      <c r="A408" s="327"/>
      <c r="B408" s="295"/>
      <c r="C408" s="296"/>
      <c r="D408" s="298"/>
      <c r="E408" s="320"/>
      <c r="F408" s="328"/>
      <c r="G408" s="328"/>
      <c r="H408" s="295"/>
      <c r="I408" s="295"/>
      <c r="J408" s="295"/>
      <c r="K408" s="295"/>
      <c r="L408" s="295"/>
      <c r="M408" s="299"/>
      <c r="N408" s="296"/>
      <c r="O408" s="300"/>
    </row>
    <row r="409" spans="1:15">
      <c r="A409" s="329"/>
      <c r="B409" s="302"/>
      <c r="C409" s="303"/>
      <c r="D409" s="305"/>
      <c r="E409" s="309"/>
      <c r="F409" s="302"/>
      <c r="G409" s="302"/>
      <c r="H409" s="302"/>
      <c r="I409" s="302"/>
      <c r="J409" s="302"/>
      <c r="K409" s="302"/>
      <c r="L409" s="302"/>
      <c r="M409" s="306"/>
      <c r="N409" s="303"/>
      <c r="O409" s="307"/>
    </row>
    <row r="410" spans="1:15">
      <c r="A410" s="329"/>
      <c r="B410" s="302"/>
      <c r="C410" s="303"/>
      <c r="D410" s="305"/>
      <c r="E410" s="309"/>
      <c r="F410" s="302"/>
      <c r="G410" s="302"/>
      <c r="H410" s="302"/>
      <c r="I410" s="302"/>
      <c r="J410" s="302"/>
      <c r="K410" s="302"/>
      <c r="L410" s="302"/>
      <c r="M410" s="306"/>
      <c r="N410" s="303"/>
      <c r="O410" s="307"/>
    </row>
    <row r="411" spans="1:15">
      <c r="A411" s="329"/>
      <c r="B411" s="302"/>
      <c r="C411" s="303"/>
      <c r="D411" s="305"/>
      <c r="E411" s="309"/>
      <c r="F411" s="302"/>
      <c r="G411" s="302"/>
      <c r="H411" s="302"/>
      <c r="I411" s="302"/>
      <c r="J411" s="302"/>
      <c r="K411" s="302"/>
      <c r="L411" s="302"/>
      <c r="M411" s="306"/>
      <c r="N411" s="303"/>
      <c r="O411" s="307"/>
    </row>
    <row r="412" spans="1:15">
      <c r="A412" s="329"/>
      <c r="B412" s="302"/>
      <c r="C412" s="303"/>
      <c r="D412" s="305"/>
      <c r="E412" s="309"/>
      <c r="F412" s="302"/>
      <c r="G412" s="302"/>
      <c r="H412" s="302"/>
      <c r="I412" s="302"/>
      <c r="J412" s="302"/>
      <c r="K412" s="302"/>
      <c r="L412" s="302"/>
      <c r="M412" s="306"/>
      <c r="N412" s="303"/>
      <c r="O412" s="307"/>
    </row>
    <row r="413" spans="1:15">
      <c r="A413" s="329"/>
      <c r="B413" s="302"/>
      <c r="C413" s="303"/>
      <c r="D413" s="305"/>
      <c r="E413" s="309"/>
      <c r="F413" s="302"/>
      <c r="G413" s="302"/>
      <c r="H413" s="302"/>
      <c r="I413" s="302"/>
      <c r="J413" s="302"/>
      <c r="K413" s="302"/>
      <c r="L413" s="302"/>
      <c r="M413" s="306"/>
      <c r="N413" s="303"/>
      <c r="O413" s="307"/>
    </row>
    <row r="414" spans="1:15">
      <c r="A414" s="329"/>
      <c r="B414" s="302"/>
      <c r="C414" s="303"/>
      <c r="D414" s="305"/>
      <c r="E414" s="309"/>
      <c r="F414" s="302"/>
      <c r="G414" s="302"/>
      <c r="H414" s="302"/>
      <c r="I414" s="302"/>
      <c r="J414" s="302"/>
      <c r="K414" s="302"/>
      <c r="L414" s="302"/>
      <c r="M414" s="306"/>
      <c r="N414" s="303"/>
      <c r="O414" s="307"/>
    </row>
    <row r="415" spans="1:15">
      <c r="A415" s="329"/>
      <c r="B415" s="302"/>
      <c r="C415" s="303"/>
      <c r="D415" s="305"/>
      <c r="E415" s="309"/>
      <c r="F415" s="302"/>
      <c r="G415" s="302"/>
      <c r="H415" s="302"/>
      <c r="I415" s="302"/>
      <c r="J415" s="302"/>
      <c r="K415" s="302"/>
      <c r="L415" s="302"/>
      <c r="M415" s="306"/>
      <c r="N415" s="303"/>
      <c r="O415" s="307"/>
    </row>
    <row r="416" spans="1:15">
      <c r="A416" s="329"/>
      <c r="B416" s="302"/>
      <c r="C416" s="303"/>
      <c r="D416" s="305"/>
      <c r="E416" s="309"/>
      <c r="F416" s="302"/>
      <c r="G416" s="302"/>
      <c r="H416" s="302"/>
      <c r="I416" s="302"/>
      <c r="J416" s="302"/>
      <c r="K416" s="302"/>
      <c r="L416" s="302"/>
      <c r="M416" s="306"/>
      <c r="N416" s="303"/>
      <c r="O416" s="307"/>
    </row>
    <row r="417" spans="1:15">
      <c r="A417" s="329"/>
      <c r="B417" s="302"/>
      <c r="C417" s="303"/>
      <c r="D417" s="305"/>
      <c r="E417" s="309"/>
      <c r="F417" s="302"/>
      <c r="G417" s="302"/>
      <c r="H417" s="302"/>
      <c r="I417" s="302"/>
      <c r="J417" s="302"/>
      <c r="K417" s="302"/>
      <c r="L417" s="302"/>
      <c r="M417" s="306"/>
      <c r="N417" s="303"/>
      <c r="O417" s="307"/>
    </row>
    <row r="418" spans="1:15">
      <c r="A418" s="329"/>
      <c r="B418" s="302"/>
      <c r="C418" s="303"/>
      <c r="D418" s="305"/>
      <c r="E418" s="309"/>
      <c r="F418" s="302"/>
      <c r="G418" s="302"/>
      <c r="H418" s="302"/>
      <c r="I418" s="302"/>
      <c r="J418" s="302"/>
      <c r="K418" s="302"/>
      <c r="L418" s="302"/>
      <c r="M418" s="306"/>
      <c r="N418" s="303"/>
      <c r="O418" s="307"/>
    </row>
    <row r="419" spans="1:15">
      <c r="A419" s="329"/>
      <c r="B419" s="302"/>
      <c r="C419" s="303"/>
      <c r="D419" s="305"/>
      <c r="E419" s="309"/>
      <c r="F419" s="302"/>
      <c r="G419" s="302"/>
      <c r="H419" s="302"/>
      <c r="I419" s="302"/>
      <c r="J419" s="302"/>
      <c r="K419" s="302"/>
      <c r="L419" s="302"/>
      <c r="M419" s="306"/>
      <c r="N419" s="303"/>
      <c r="O419" s="307"/>
    </row>
    <row r="420" spans="1:15">
      <c r="A420" s="329"/>
      <c r="B420" s="302"/>
      <c r="C420" s="303"/>
      <c r="D420" s="305"/>
      <c r="E420" s="309"/>
      <c r="F420" s="302"/>
      <c r="G420" s="302"/>
      <c r="H420" s="302"/>
      <c r="I420" s="302"/>
      <c r="J420" s="302"/>
      <c r="K420" s="302"/>
      <c r="L420" s="302"/>
      <c r="M420" s="306"/>
      <c r="N420" s="303"/>
      <c r="O420" s="307"/>
    </row>
    <row r="421" spans="1:15">
      <c r="A421" s="329"/>
      <c r="B421" s="302"/>
      <c r="C421" s="303"/>
      <c r="D421" s="305"/>
      <c r="E421" s="309"/>
      <c r="F421" s="302"/>
      <c r="G421" s="302"/>
      <c r="H421" s="302"/>
      <c r="I421" s="302"/>
      <c r="J421" s="302"/>
      <c r="K421" s="302"/>
      <c r="L421" s="302"/>
      <c r="M421" s="306"/>
      <c r="N421" s="303"/>
      <c r="O421" s="307"/>
    </row>
    <row r="422" spans="1:15">
      <c r="A422" s="329"/>
      <c r="B422" s="302"/>
      <c r="C422" s="303"/>
      <c r="D422" s="305"/>
      <c r="E422" s="309"/>
      <c r="F422" s="306"/>
      <c r="G422" s="306"/>
      <c r="H422" s="302"/>
      <c r="I422" s="302"/>
      <c r="J422" s="302"/>
      <c r="K422" s="302"/>
      <c r="L422" s="302"/>
      <c r="M422" s="306"/>
      <c r="N422" s="303"/>
      <c r="O422" s="307"/>
    </row>
    <row r="423" spans="1:15">
      <c r="A423" s="329"/>
      <c r="B423" s="302"/>
      <c r="C423" s="303"/>
      <c r="D423" s="305"/>
      <c r="E423" s="309"/>
      <c r="F423" s="302"/>
      <c r="G423" s="302"/>
      <c r="H423" s="302"/>
      <c r="I423" s="302"/>
      <c r="J423" s="302"/>
      <c r="K423" s="302"/>
      <c r="L423" s="302"/>
      <c r="M423" s="306"/>
      <c r="N423" s="303"/>
      <c r="O423" s="307"/>
    </row>
    <row r="424" spans="1:15">
      <c r="A424" s="329"/>
      <c r="B424" s="302"/>
      <c r="C424" s="303"/>
      <c r="D424" s="305"/>
      <c r="E424" s="309"/>
      <c r="F424" s="302"/>
      <c r="G424" s="302"/>
      <c r="H424" s="302"/>
      <c r="I424" s="302"/>
      <c r="J424" s="302"/>
      <c r="K424" s="302"/>
      <c r="L424" s="302"/>
      <c r="M424" s="306"/>
      <c r="N424" s="303"/>
      <c r="O424" s="307"/>
    </row>
    <row r="425" spans="1:15">
      <c r="A425" s="329"/>
      <c r="B425" s="302"/>
      <c r="C425" s="303"/>
      <c r="D425" s="305"/>
      <c r="E425" s="309"/>
      <c r="F425" s="302"/>
      <c r="G425" s="302"/>
      <c r="H425" s="302"/>
      <c r="I425" s="302"/>
      <c r="J425" s="302"/>
      <c r="K425" s="302"/>
      <c r="L425" s="302"/>
      <c r="M425" s="306"/>
      <c r="N425" s="303"/>
      <c r="O425" s="307"/>
    </row>
    <row r="426" spans="1:15">
      <c r="A426" s="329"/>
      <c r="B426" s="302"/>
      <c r="C426" s="303"/>
      <c r="D426" s="305"/>
      <c r="E426" s="309"/>
      <c r="F426" s="302"/>
      <c r="G426" s="302"/>
      <c r="H426" s="302"/>
      <c r="I426" s="302"/>
      <c r="J426" s="302"/>
      <c r="K426" s="302"/>
      <c r="L426" s="302"/>
      <c r="M426" s="306"/>
      <c r="N426" s="303"/>
      <c r="O426" s="307"/>
    </row>
    <row r="427" spans="1:15" ht="15.75" thickBot="1">
      <c r="A427" s="330"/>
      <c r="B427" s="312"/>
      <c r="C427" s="313"/>
      <c r="D427" s="315"/>
      <c r="E427" s="314"/>
      <c r="F427" s="316"/>
      <c r="G427" s="316"/>
      <c r="H427" s="312"/>
      <c r="I427" s="312"/>
      <c r="J427" s="312"/>
      <c r="K427" s="312"/>
      <c r="L427" s="312"/>
      <c r="M427" s="317"/>
      <c r="N427" s="313"/>
      <c r="O427" s="318"/>
    </row>
    <row r="428" spans="1:15">
      <c r="A428" s="327"/>
      <c r="B428" s="295"/>
      <c r="C428" s="296"/>
      <c r="D428" s="298"/>
      <c r="E428" s="320"/>
      <c r="F428" s="328"/>
      <c r="G428" s="328"/>
      <c r="H428" s="295"/>
      <c r="I428" s="295"/>
      <c r="J428" s="295"/>
      <c r="K428" s="295"/>
      <c r="L428" s="295"/>
      <c r="M428" s="299"/>
      <c r="N428" s="296"/>
      <c r="O428" s="300"/>
    </row>
    <row r="429" spans="1:15">
      <c r="A429" s="329"/>
      <c r="B429" s="302"/>
      <c r="C429" s="303"/>
      <c r="D429" s="305"/>
      <c r="E429" s="309"/>
      <c r="F429" s="302"/>
      <c r="G429" s="302"/>
      <c r="H429" s="302"/>
      <c r="I429" s="302"/>
      <c r="J429" s="302"/>
      <c r="K429" s="302"/>
      <c r="L429" s="302"/>
      <c r="M429" s="306"/>
      <c r="N429" s="303"/>
      <c r="O429" s="307"/>
    </row>
    <row r="430" spans="1:15">
      <c r="A430" s="329"/>
      <c r="B430" s="302"/>
      <c r="C430" s="303"/>
      <c r="D430" s="305"/>
      <c r="E430" s="309"/>
      <c r="F430" s="302"/>
      <c r="G430" s="302"/>
      <c r="H430" s="302"/>
      <c r="I430" s="302"/>
      <c r="J430" s="302"/>
      <c r="K430" s="302"/>
      <c r="L430" s="302"/>
      <c r="M430" s="306"/>
      <c r="N430" s="303"/>
      <c r="O430" s="307"/>
    </row>
    <row r="431" spans="1:15">
      <c r="A431" s="329"/>
      <c r="B431" s="302"/>
      <c r="C431" s="303"/>
      <c r="D431" s="305"/>
      <c r="E431" s="309"/>
      <c r="F431" s="302"/>
      <c r="G431" s="302"/>
      <c r="H431" s="302"/>
      <c r="I431" s="302"/>
      <c r="J431" s="302"/>
      <c r="K431" s="302"/>
      <c r="L431" s="302"/>
      <c r="M431" s="306"/>
      <c r="N431" s="303"/>
      <c r="O431" s="307"/>
    </row>
    <row r="432" spans="1:15">
      <c r="A432" s="329"/>
      <c r="B432" s="302"/>
      <c r="C432" s="303"/>
      <c r="D432" s="305"/>
      <c r="E432" s="309"/>
      <c r="F432" s="302"/>
      <c r="G432" s="302"/>
      <c r="H432" s="302"/>
      <c r="I432" s="302"/>
      <c r="J432" s="302"/>
      <c r="K432" s="302"/>
      <c r="L432" s="302"/>
      <c r="M432" s="306"/>
      <c r="N432" s="303"/>
      <c r="O432" s="307"/>
    </row>
    <row r="433" spans="1:15">
      <c r="A433" s="329"/>
      <c r="B433" s="302"/>
      <c r="C433" s="303"/>
      <c r="D433" s="305"/>
      <c r="E433" s="309"/>
      <c r="F433" s="302"/>
      <c r="G433" s="302"/>
      <c r="H433" s="302"/>
      <c r="I433" s="302"/>
      <c r="J433" s="302"/>
      <c r="K433" s="302"/>
      <c r="L433" s="302"/>
      <c r="M433" s="306"/>
      <c r="N433" s="303"/>
      <c r="O433" s="307"/>
    </row>
    <row r="434" spans="1:15">
      <c r="A434" s="329"/>
      <c r="B434" s="302"/>
      <c r="C434" s="303"/>
      <c r="D434" s="305"/>
      <c r="E434" s="309"/>
      <c r="F434" s="302"/>
      <c r="G434" s="302"/>
      <c r="H434" s="302"/>
      <c r="I434" s="302"/>
      <c r="J434" s="302"/>
      <c r="K434" s="302"/>
      <c r="L434" s="302"/>
      <c r="M434" s="306"/>
      <c r="N434" s="303"/>
      <c r="O434" s="307"/>
    </row>
    <row r="435" spans="1:15">
      <c r="A435" s="329"/>
      <c r="B435" s="302"/>
      <c r="C435" s="303"/>
      <c r="D435" s="305"/>
      <c r="E435" s="309"/>
      <c r="F435" s="302"/>
      <c r="G435" s="302"/>
      <c r="H435" s="302"/>
      <c r="I435" s="302"/>
      <c r="J435" s="302"/>
      <c r="K435" s="302"/>
      <c r="L435" s="302"/>
      <c r="M435" s="306"/>
      <c r="N435" s="303"/>
      <c r="O435" s="307"/>
    </row>
    <row r="436" spans="1:15">
      <c r="A436" s="329"/>
      <c r="B436" s="302"/>
      <c r="C436" s="303"/>
      <c r="D436" s="305"/>
      <c r="E436" s="309"/>
      <c r="F436" s="302"/>
      <c r="G436" s="302"/>
      <c r="H436" s="302"/>
      <c r="I436" s="302"/>
      <c r="J436" s="302"/>
      <c r="K436" s="302"/>
      <c r="L436" s="302"/>
      <c r="M436" s="306"/>
      <c r="N436" s="303"/>
      <c r="O436" s="307"/>
    </row>
    <row r="437" spans="1:15">
      <c r="A437" s="329"/>
      <c r="B437" s="302"/>
      <c r="C437" s="303"/>
      <c r="D437" s="305"/>
      <c r="E437" s="309"/>
      <c r="F437" s="302"/>
      <c r="G437" s="302"/>
      <c r="H437" s="302"/>
      <c r="I437" s="302"/>
      <c r="J437" s="302"/>
      <c r="K437" s="302"/>
      <c r="L437" s="302"/>
      <c r="M437" s="306"/>
      <c r="N437" s="303"/>
      <c r="O437" s="307"/>
    </row>
    <row r="438" spans="1:15">
      <c r="A438" s="329"/>
      <c r="B438" s="302"/>
      <c r="C438" s="303"/>
      <c r="D438" s="305"/>
      <c r="E438" s="309"/>
      <c r="F438" s="302"/>
      <c r="G438" s="302"/>
      <c r="H438" s="302"/>
      <c r="I438" s="302"/>
      <c r="J438" s="302"/>
      <c r="K438" s="302"/>
      <c r="L438" s="302"/>
      <c r="M438" s="306"/>
      <c r="N438" s="303"/>
      <c r="O438" s="307"/>
    </row>
    <row r="439" spans="1:15">
      <c r="A439" s="329"/>
      <c r="B439" s="302"/>
      <c r="C439" s="303"/>
      <c r="D439" s="305"/>
      <c r="E439" s="309"/>
      <c r="F439" s="302"/>
      <c r="G439" s="302"/>
      <c r="H439" s="302"/>
      <c r="I439" s="302"/>
      <c r="J439" s="302"/>
      <c r="K439" s="302"/>
      <c r="L439" s="302"/>
      <c r="M439" s="306"/>
      <c r="N439" s="303"/>
      <c r="O439" s="307"/>
    </row>
    <row r="440" spans="1:15">
      <c r="A440" s="329"/>
      <c r="B440" s="302"/>
      <c r="C440" s="303"/>
      <c r="D440" s="305"/>
      <c r="E440" s="309"/>
      <c r="F440" s="302"/>
      <c r="G440" s="302"/>
      <c r="H440" s="302"/>
      <c r="I440" s="302"/>
      <c r="J440" s="302"/>
      <c r="K440" s="302"/>
      <c r="L440" s="302"/>
      <c r="M440" s="306"/>
      <c r="N440" s="303"/>
      <c r="O440" s="307"/>
    </row>
    <row r="441" spans="1:15">
      <c r="A441" s="329"/>
      <c r="B441" s="302"/>
      <c r="C441" s="303"/>
      <c r="D441" s="305"/>
      <c r="E441" s="309"/>
      <c r="F441" s="302"/>
      <c r="G441" s="302"/>
      <c r="H441" s="302"/>
      <c r="I441" s="302"/>
      <c r="J441" s="302"/>
      <c r="K441" s="302"/>
      <c r="L441" s="302"/>
      <c r="M441" s="306"/>
      <c r="N441" s="303"/>
      <c r="O441" s="307"/>
    </row>
    <row r="442" spans="1:15">
      <c r="A442" s="329"/>
      <c r="B442" s="302"/>
      <c r="C442" s="303"/>
      <c r="D442" s="305"/>
      <c r="E442" s="309"/>
      <c r="F442" s="306"/>
      <c r="G442" s="306"/>
      <c r="H442" s="302"/>
      <c r="I442" s="302"/>
      <c r="J442" s="302"/>
      <c r="K442" s="302"/>
      <c r="L442" s="302"/>
      <c r="M442" s="306"/>
      <c r="N442" s="303"/>
      <c r="O442" s="307"/>
    </row>
    <row r="443" spans="1:15">
      <c r="A443" s="329"/>
      <c r="B443" s="302"/>
      <c r="C443" s="303"/>
      <c r="D443" s="305"/>
      <c r="E443" s="309"/>
      <c r="F443" s="302"/>
      <c r="G443" s="302"/>
      <c r="H443" s="302"/>
      <c r="I443" s="302"/>
      <c r="J443" s="302"/>
      <c r="K443" s="302"/>
      <c r="L443" s="302"/>
      <c r="M443" s="306"/>
      <c r="N443" s="303"/>
      <c r="O443" s="307"/>
    </row>
    <row r="444" spans="1:15">
      <c r="A444" s="329"/>
      <c r="B444" s="302"/>
      <c r="C444" s="303"/>
      <c r="D444" s="305"/>
      <c r="E444" s="309"/>
      <c r="F444" s="302"/>
      <c r="G444" s="302"/>
      <c r="H444" s="302"/>
      <c r="I444" s="302"/>
      <c r="J444" s="302"/>
      <c r="K444" s="302"/>
      <c r="L444" s="302"/>
      <c r="M444" s="306"/>
      <c r="N444" s="303"/>
      <c r="O444" s="307"/>
    </row>
    <row r="445" spans="1:15">
      <c r="A445" s="329"/>
      <c r="B445" s="302"/>
      <c r="C445" s="303"/>
      <c r="D445" s="305"/>
      <c r="E445" s="309"/>
      <c r="F445" s="302"/>
      <c r="G445" s="302"/>
      <c r="H445" s="302"/>
      <c r="I445" s="302"/>
      <c r="J445" s="302"/>
      <c r="K445" s="302"/>
      <c r="L445" s="302"/>
      <c r="M445" s="306"/>
      <c r="N445" s="303"/>
      <c r="O445" s="307"/>
    </row>
    <row r="446" spans="1:15">
      <c r="A446" s="329"/>
      <c r="B446" s="302"/>
      <c r="C446" s="303"/>
      <c r="D446" s="305"/>
      <c r="E446" s="309"/>
      <c r="F446" s="302"/>
      <c r="G446" s="302"/>
      <c r="H446" s="302"/>
      <c r="I446" s="302"/>
      <c r="J446" s="302"/>
      <c r="K446" s="302"/>
      <c r="L446" s="302"/>
      <c r="M446" s="306"/>
      <c r="N446" s="303"/>
      <c r="O446" s="307"/>
    </row>
    <row r="447" spans="1:15" ht="15.75" thickBot="1">
      <c r="A447" s="330"/>
      <c r="B447" s="312"/>
      <c r="C447" s="313"/>
      <c r="D447" s="315"/>
      <c r="E447" s="314"/>
      <c r="F447" s="316"/>
      <c r="G447" s="316"/>
      <c r="H447" s="312"/>
      <c r="I447" s="312"/>
      <c r="J447" s="312"/>
      <c r="K447" s="312"/>
      <c r="L447" s="312"/>
      <c r="M447" s="317"/>
      <c r="N447" s="313"/>
      <c r="O447" s="318"/>
    </row>
    <row r="448" spans="1:15">
      <c r="A448" s="327"/>
      <c r="B448" s="295"/>
      <c r="C448" s="296"/>
      <c r="D448" s="298"/>
      <c r="E448" s="320"/>
      <c r="F448" s="328"/>
      <c r="G448" s="328"/>
      <c r="H448" s="295"/>
      <c r="I448" s="295"/>
      <c r="J448" s="295"/>
      <c r="K448" s="295"/>
      <c r="L448" s="295"/>
      <c r="M448" s="299"/>
      <c r="N448" s="296"/>
      <c r="O448" s="300"/>
    </row>
    <row r="449" spans="1:15">
      <c r="A449" s="329"/>
      <c r="B449" s="302"/>
      <c r="C449" s="303"/>
      <c r="D449" s="305"/>
      <c r="E449" s="309"/>
      <c r="F449" s="302"/>
      <c r="G449" s="302"/>
      <c r="H449" s="302"/>
      <c r="I449" s="302"/>
      <c r="J449" s="302"/>
      <c r="K449" s="302"/>
      <c r="L449" s="302"/>
      <c r="M449" s="306"/>
      <c r="N449" s="303"/>
      <c r="O449" s="307"/>
    </row>
    <row r="450" spans="1:15">
      <c r="A450" s="329"/>
      <c r="B450" s="302"/>
      <c r="C450" s="303"/>
      <c r="D450" s="305"/>
      <c r="E450" s="309"/>
      <c r="F450" s="302"/>
      <c r="G450" s="302"/>
      <c r="H450" s="302"/>
      <c r="I450" s="302"/>
      <c r="J450" s="302"/>
      <c r="K450" s="302"/>
      <c r="L450" s="302"/>
      <c r="M450" s="306"/>
      <c r="N450" s="303"/>
      <c r="O450" s="307"/>
    </row>
    <row r="451" spans="1:15">
      <c r="A451" s="329"/>
      <c r="B451" s="302"/>
      <c r="C451" s="303"/>
      <c r="D451" s="305"/>
      <c r="E451" s="309"/>
      <c r="F451" s="302"/>
      <c r="G451" s="302"/>
      <c r="H451" s="302"/>
      <c r="I451" s="302"/>
      <c r="J451" s="302"/>
      <c r="K451" s="302"/>
      <c r="L451" s="302"/>
      <c r="M451" s="306"/>
      <c r="N451" s="303"/>
      <c r="O451" s="307"/>
    </row>
    <row r="452" spans="1:15">
      <c r="A452" s="329"/>
      <c r="B452" s="302"/>
      <c r="C452" s="303"/>
      <c r="D452" s="305"/>
      <c r="E452" s="309"/>
      <c r="F452" s="302"/>
      <c r="G452" s="302"/>
      <c r="H452" s="302"/>
      <c r="I452" s="302"/>
      <c r="J452" s="302"/>
      <c r="K452" s="302"/>
      <c r="L452" s="302"/>
      <c r="M452" s="306"/>
      <c r="N452" s="303"/>
      <c r="O452" s="307"/>
    </row>
    <row r="453" spans="1:15">
      <c r="A453" s="329"/>
      <c r="B453" s="302"/>
      <c r="C453" s="303"/>
      <c r="D453" s="305"/>
      <c r="E453" s="309"/>
      <c r="F453" s="302"/>
      <c r="G453" s="302"/>
      <c r="H453" s="302"/>
      <c r="I453" s="302"/>
      <c r="J453" s="302"/>
      <c r="K453" s="302"/>
      <c r="L453" s="302"/>
      <c r="M453" s="306"/>
      <c r="N453" s="303"/>
      <c r="O453" s="307"/>
    </row>
    <row r="454" spans="1:15">
      <c r="A454" s="329"/>
      <c r="B454" s="302"/>
      <c r="C454" s="303"/>
      <c r="D454" s="305"/>
      <c r="E454" s="309"/>
      <c r="F454" s="302"/>
      <c r="G454" s="302"/>
      <c r="H454" s="302"/>
      <c r="I454" s="302"/>
      <c r="J454" s="302"/>
      <c r="K454" s="302"/>
      <c r="L454" s="302"/>
      <c r="M454" s="306"/>
      <c r="N454" s="303"/>
      <c r="O454" s="307"/>
    </row>
    <row r="455" spans="1:15">
      <c r="A455" s="329"/>
      <c r="B455" s="302"/>
      <c r="C455" s="303"/>
      <c r="D455" s="305"/>
      <c r="E455" s="309"/>
      <c r="F455" s="302"/>
      <c r="G455" s="302"/>
      <c r="H455" s="302"/>
      <c r="I455" s="302"/>
      <c r="J455" s="302"/>
      <c r="K455" s="302"/>
      <c r="L455" s="302"/>
      <c r="M455" s="306"/>
      <c r="N455" s="303"/>
      <c r="O455" s="307"/>
    </row>
    <row r="456" spans="1:15">
      <c r="A456" s="329"/>
      <c r="B456" s="302"/>
      <c r="C456" s="303"/>
      <c r="D456" s="305"/>
      <c r="E456" s="309"/>
      <c r="F456" s="302"/>
      <c r="G456" s="302"/>
      <c r="H456" s="302"/>
      <c r="I456" s="302"/>
      <c r="J456" s="302"/>
      <c r="K456" s="302"/>
      <c r="L456" s="302"/>
      <c r="M456" s="306"/>
      <c r="N456" s="303"/>
      <c r="O456" s="307"/>
    </row>
    <row r="457" spans="1:15">
      <c r="A457" s="329"/>
      <c r="B457" s="302"/>
      <c r="C457" s="303"/>
      <c r="D457" s="305"/>
      <c r="E457" s="309"/>
      <c r="F457" s="302"/>
      <c r="G457" s="302"/>
      <c r="H457" s="302"/>
      <c r="I457" s="302"/>
      <c r="J457" s="302"/>
      <c r="K457" s="302"/>
      <c r="L457" s="302"/>
      <c r="M457" s="306"/>
      <c r="N457" s="303"/>
      <c r="O457" s="307"/>
    </row>
    <row r="458" spans="1:15">
      <c r="A458" s="329"/>
      <c r="B458" s="302"/>
      <c r="C458" s="303"/>
      <c r="D458" s="305"/>
      <c r="E458" s="309"/>
      <c r="F458" s="302"/>
      <c r="G458" s="302"/>
      <c r="H458" s="302"/>
      <c r="I458" s="302"/>
      <c r="J458" s="302"/>
      <c r="K458" s="302"/>
      <c r="L458" s="302"/>
      <c r="M458" s="306"/>
      <c r="N458" s="303"/>
      <c r="O458" s="307"/>
    </row>
    <row r="459" spans="1:15">
      <c r="A459" s="329"/>
      <c r="B459" s="302"/>
      <c r="C459" s="303"/>
      <c r="D459" s="305"/>
      <c r="E459" s="309"/>
      <c r="F459" s="302"/>
      <c r="G459" s="302"/>
      <c r="H459" s="302"/>
      <c r="I459" s="302"/>
      <c r="J459" s="302"/>
      <c r="K459" s="302"/>
      <c r="L459" s="302"/>
      <c r="M459" s="306"/>
      <c r="N459" s="303"/>
      <c r="O459" s="307"/>
    </row>
    <row r="460" spans="1:15">
      <c r="A460" s="329"/>
      <c r="B460" s="302"/>
      <c r="C460" s="303"/>
      <c r="D460" s="305"/>
      <c r="E460" s="309"/>
      <c r="F460" s="302"/>
      <c r="G460" s="302"/>
      <c r="H460" s="302"/>
      <c r="I460" s="302"/>
      <c r="J460" s="302"/>
      <c r="K460" s="302"/>
      <c r="L460" s="302"/>
      <c r="M460" s="306"/>
      <c r="N460" s="303"/>
      <c r="O460" s="307"/>
    </row>
    <row r="461" spans="1:15">
      <c r="A461" s="329"/>
      <c r="B461" s="302"/>
      <c r="C461" s="303"/>
      <c r="D461" s="305"/>
      <c r="E461" s="309"/>
      <c r="F461" s="302"/>
      <c r="G461" s="302"/>
      <c r="H461" s="302"/>
      <c r="I461" s="302"/>
      <c r="J461" s="302"/>
      <c r="K461" s="302"/>
      <c r="L461" s="302"/>
      <c r="M461" s="306"/>
      <c r="N461" s="303"/>
      <c r="O461" s="307"/>
    </row>
    <row r="462" spans="1:15">
      <c r="A462" s="329"/>
      <c r="B462" s="302"/>
      <c r="C462" s="303"/>
      <c r="D462" s="305"/>
      <c r="E462" s="309"/>
      <c r="F462" s="306"/>
      <c r="G462" s="306"/>
      <c r="H462" s="302"/>
      <c r="I462" s="302"/>
      <c r="J462" s="302"/>
      <c r="K462" s="302"/>
      <c r="L462" s="302"/>
      <c r="M462" s="306"/>
      <c r="N462" s="303"/>
      <c r="O462" s="307"/>
    </row>
    <row r="463" spans="1:15">
      <c r="A463" s="329"/>
      <c r="B463" s="302"/>
      <c r="C463" s="303"/>
      <c r="D463" s="305"/>
      <c r="E463" s="309"/>
      <c r="F463" s="302"/>
      <c r="G463" s="302"/>
      <c r="H463" s="302"/>
      <c r="I463" s="302"/>
      <c r="J463" s="302"/>
      <c r="K463" s="302"/>
      <c r="L463" s="302"/>
      <c r="M463" s="306"/>
      <c r="N463" s="303"/>
      <c r="O463" s="307"/>
    </row>
    <row r="464" spans="1:15">
      <c r="A464" s="329"/>
      <c r="B464" s="302"/>
      <c r="C464" s="303"/>
      <c r="D464" s="305"/>
      <c r="E464" s="309"/>
      <c r="F464" s="302"/>
      <c r="G464" s="302"/>
      <c r="H464" s="302"/>
      <c r="I464" s="302"/>
      <c r="J464" s="302"/>
      <c r="K464" s="302"/>
      <c r="L464" s="302"/>
      <c r="M464" s="306"/>
      <c r="N464" s="303"/>
      <c r="O464" s="307"/>
    </row>
    <row r="465" spans="1:15">
      <c r="A465" s="329"/>
      <c r="B465" s="302"/>
      <c r="C465" s="303"/>
      <c r="D465" s="305"/>
      <c r="E465" s="309"/>
      <c r="F465" s="302"/>
      <c r="G465" s="302"/>
      <c r="H465" s="302"/>
      <c r="I465" s="302"/>
      <c r="J465" s="302"/>
      <c r="K465" s="302"/>
      <c r="L465" s="302"/>
      <c r="M465" s="306"/>
      <c r="N465" s="303"/>
      <c r="O465" s="307"/>
    </row>
    <row r="466" spans="1:15">
      <c r="A466" s="329"/>
      <c r="B466" s="302"/>
      <c r="C466" s="303"/>
      <c r="D466" s="305"/>
      <c r="E466" s="309"/>
      <c r="F466" s="302"/>
      <c r="G466" s="302"/>
      <c r="H466" s="302"/>
      <c r="I466" s="302"/>
      <c r="J466" s="302"/>
      <c r="K466" s="302"/>
      <c r="L466" s="302"/>
      <c r="M466" s="306"/>
      <c r="N466" s="303"/>
      <c r="O466" s="307"/>
    </row>
    <row r="467" spans="1:15" ht="15.75" thickBot="1">
      <c r="A467" s="330"/>
      <c r="B467" s="312"/>
      <c r="C467" s="313"/>
      <c r="D467" s="315"/>
      <c r="E467" s="314"/>
      <c r="F467" s="316"/>
      <c r="G467" s="316"/>
      <c r="H467" s="312"/>
      <c r="I467" s="312"/>
      <c r="J467" s="312"/>
      <c r="K467" s="312"/>
      <c r="L467" s="312"/>
      <c r="M467" s="317"/>
      <c r="N467" s="313"/>
      <c r="O467" s="318"/>
    </row>
    <row r="468" spans="1:15">
      <c r="A468" s="327"/>
      <c r="B468" s="295"/>
      <c r="C468" s="296"/>
      <c r="D468" s="298"/>
      <c r="E468" s="320"/>
      <c r="F468" s="328"/>
      <c r="G468" s="328"/>
      <c r="H468" s="295"/>
      <c r="I468" s="295"/>
      <c r="J468" s="295"/>
      <c r="K468" s="295"/>
      <c r="L468" s="295"/>
      <c r="M468" s="299"/>
      <c r="N468" s="296"/>
      <c r="O468" s="300"/>
    </row>
    <row r="469" spans="1:15">
      <c r="A469" s="329"/>
      <c r="B469" s="302"/>
      <c r="C469" s="303"/>
      <c r="D469" s="305"/>
      <c r="E469" s="309"/>
      <c r="F469" s="302"/>
      <c r="G469" s="302"/>
      <c r="H469" s="302"/>
      <c r="I469" s="302"/>
      <c r="J469" s="302"/>
      <c r="K469" s="302"/>
      <c r="L469" s="302"/>
      <c r="M469" s="306"/>
      <c r="N469" s="303"/>
      <c r="O469" s="307"/>
    </row>
    <row r="470" spans="1:15">
      <c r="A470" s="329"/>
      <c r="B470" s="302"/>
      <c r="C470" s="303"/>
      <c r="D470" s="305"/>
      <c r="E470" s="309"/>
      <c r="F470" s="302"/>
      <c r="G470" s="302"/>
      <c r="H470" s="302"/>
      <c r="I470" s="302"/>
      <c r="J470" s="302"/>
      <c r="K470" s="302"/>
      <c r="L470" s="302"/>
      <c r="M470" s="306"/>
      <c r="N470" s="303"/>
      <c r="O470" s="307"/>
    </row>
    <row r="471" spans="1:15">
      <c r="A471" s="329"/>
      <c r="B471" s="302"/>
      <c r="C471" s="303"/>
      <c r="D471" s="305"/>
      <c r="E471" s="309"/>
      <c r="F471" s="302"/>
      <c r="G471" s="302"/>
      <c r="H471" s="302"/>
      <c r="I471" s="302"/>
      <c r="J471" s="302"/>
      <c r="K471" s="302"/>
      <c r="L471" s="302"/>
      <c r="M471" s="306"/>
      <c r="N471" s="303"/>
      <c r="O471" s="307"/>
    </row>
    <row r="472" spans="1:15">
      <c r="A472" s="329"/>
      <c r="B472" s="302"/>
      <c r="C472" s="303"/>
      <c r="D472" s="305"/>
      <c r="E472" s="309"/>
      <c r="F472" s="302"/>
      <c r="G472" s="302"/>
      <c r="H472" s="302"/>
      <c r="I472" s="302"/>
      <c r="J472" s="302"/>
      <c r="K472" s="302"/>
      <c r="L472" s="302"/>
      <c r="M472" s="306"/>
      <c r="N472" s="303"/>
      <c r="O472" s="307"/>
    </row>
    <row r="473" spans="1:15">
      <c r="A473" s="329"/>
      <c r="B473" s="302"/>
      <c r="C473" s="303"/>
      <c r="D473" s="305"/>
      <c r="E473" s="309"/>
      <c r="F473" s="302"/>
      <c r="G473" s="302"/>
      <c r="H473" s="302"/>
      <c r="I473" s="302"/>
      <c r="J473" s="302"/>
      <c r="K473" s="302"/>
      <c r="L473" s="302"/>
      <c r="M473" s="306"/>
      <c r="N473" s="303"/>
      <c r="O473" s="307"/>
    </row>
    <row r="474" spans="1:15">
      <c r="A474" s="329"/>
      <c r="B474" s="302"/>
      <c r="C474" s="303"/>
      <c r="D474" s="305"/>
      <c r="E474" s="309"/>
      <c r="F474" s="302"/>
      <c r="G474" s="302"/>
      <c r="H474" s="302"/>
      <c r="I474" s="302"/>
      <c r="J474" s="302"/>
      <c r="K474" s="302"/>
      <c r="L474" s="302"/>
      <c r="M474" s="306"/>
      <c r="N474" s="303"/>
      <c r="O474" s="307"/>
    </row>
    <row r="475" spans="1:15">
      <c r="A475" s="329"/>
      <c r="B475" s="302"/>
      <c r="C475" s="303"/>
      <c r="D475" s="305"/>
      <c r="E475" s="309"/>
      <c r="F475" s="302"/>
      <c r="G475" s="302"/>
      <c r="H475" s="302"/>
      <c r="I475" s="302"/>
      <c r="J475" s="302"/>
      <c r="K475" s="302"/>
      <c r="L475" s="302"/>
      <c r="M475" s="306"/>
      <c r="N475" s="303"/>
      <c r="O475" s="307"/>
    </row>
    <row r="476" spans="1:15">
      <c r="A476" s="329"/>
      <c r="B476" s="302"/>
      <c r="C476" s="303"/>
      <c r="D476" s="305"/>
      <c r="E476" s="309"/>
      <c r="F476" s="302"/>
      <c r="G476" s="302"/>
      <c r="H476" s="302"/>
      <c r="I476" s="302"/>
      <c r="J476" s="302"/>
      <c r="K476" s="302"/>
      <c r="L476" s="302"/>
      <c r="M476" s="306"/>
      <c r="N476" s="303"/>
      <c r="O476" s="307"/>
    </row>
    <row r="477" spans="1:15">
      <c r="A477" s="329"/>
      <c r="B477" s="302"/>
      <c r="C477" s="303"/>
      <c r="D477" s="305"/>
      <c r="E477" s="309"/>
      <c r="F477" s="302"/>
      <c r="G477" s="302"/>
      <c r="H477" s="302"/>
      <c r="I477" s="302"/>
      <c r="J477" s="302"/>
      <c r="K477" s="302"/>
      <c r="L477" s="302"/>
      <c r="M477" s="306"/>
      <c r="N477" s="303"/>
      <c r="O477" s="307"/>
    </row>
    <row r="478" spans="1:15">
      <c r="A478" s="329"/>
      <c r="B478" s="302"/>
      <c r="C478" s="303"/>
      <c r="D478" s="305"/>
      <c r="E478" s="309"/>
      <c r="F478" s="302"/>
      <c r="G478" s="302"/>
      <c r="H478" s="302"/>
      <c r="I478" s="302"/>
      <c r="J478" s="302"/>
      <c r="K478" s="302"/>
      <c r="L478" s="302"/>
      <c r="M478" s="306"/>
      <c r="N478" s="303"/>
      <c r="O478" s="307"/>
    </row>
    <row r="479" spans="1:15">
      <c r="A479" s="329"/>
      <c r="B479" s="302"/>
      <c r="C479" s="303"/>
      <c r="D479" s="305"/>
      <c r="E479" s="309"/>
      <c r="F479" s="302"/>
      <c r="G479" s="302"/>
      <c r="H479" s="302"/>
      <c r="I479" s="302"/>
      <c r="J479" s="302"/>
      <c r="K479" s="302"/>
      <c r="L479" s="302"/>
      <c r="M479" s="306"/>
      <c r="N479" s="303"/>
      <c r="O479" s="307"/>
    </row>
    <row r="480" spans="1:15">
      <c r="A480" s="329"/>
      <c r="B480" s="302"/>
      <c r="C480" s="303"/>
      <c r="D480" s="305"/>
      <c r="E480" s="309"/>
      <c r="F480" s="302"/>
      <c r="G480" s="302"/>
      <c r="H480" s="302"/>
      <c r="I480" s="302"/>
      <c r="J480" s="302"/>
      <c r="K480" s="302"/>
      <c r="L480" s="302"/>
      <c r="M480" s="306"/>
      <c r="N480" s="303"/>
      <c r="O480" s="307"/>
    </row>
    <row r="481" spans="1:15">
      <c r="A481" s="329"/>
      <c r="B481" s="302"/>
      <c r="C481" s="303"/>
      <c r="D481" s="305"/>
      <c r="E481" s="309"/>
      <c r="F481" s="302"/>
      <c r="G481" s="302"/>
      <c r="H481" s="302"/>
      <c r="I481" s="302"/>
      <c r="J481" s="302"/>
      <c r="K481" s="302"/>
      <c r="L481" s="302"/>
      <c r="M481" s="306"/>
      <c r="N481" s="303"/>
      <c r="O481" s="307"/>
    </row>
    <row r="482" spans="1:15">
      <c r="A482" s="329"/>
      <c r="B482" s="302"/>
      <c r="C482" s="303"/>
      <c r="D482" s="305"/>
      <c r="E482" s="309"/>
      <c r="F482" s="306"/>
      <c r="G482" s="306"/>
      <c r="H482" s="302"/>
      <c r="I482" s="302"/>
      <c r="J482" s="302"/>
      <c r="K482" s="302"/>
      <c r="L482" s="302"/>
      <c r="M482" s="306"/>
      <c r="N482" s="303"/>
      <c r="O482" s="307"/>
    </row>
    <row r="483" spans="1:15">
      <c r="A483" s="329"/>
      <c r="B483" s="302"/>
      <c r="C483" s="303"/>
      <c r="D483" s="305"/>
      <c r="E483" s="309"/>
      <c r="F483" s="302"/>
      <c r="G483" s="302"/>
      <c r="H483" s="302"/>
      <c r="I483" s="302"/>
      <c r="J483" s="302"/>
      <c r="K483" s="302"/>
      <c r="L483" s="302"/>
      <c r="M483" s="306"/>
      <c r="N483" s="303"/>
      <c r="O483" s="307"/>
    </row>
    <row r="484" spans="1:15">
      <c r="A484" s="329"/>
      <c r="B484" s="302"/>
      <c r="C484" s="303"/>
      <c r="D484" s="305"/>
      <c r="E484" s="309"/>
      <c r="F484" s="302"/>
      <c r="G484" s="302"/>
      <c r="H484" s="302"/>
      <c r="I484" s="302"/>
      <c r="J484" s="302"/>
      <c r="K484" s="302"/>
      <c r="L484" s="302"/>
      <c r="M484" s="306"/>
      <c r="N484" s="303"/>
      <c r="O484" s="307"/>
    </row>
    <row r="485" spans="1:15">
      <c r="A485" s="329"/>
      <c r="B485" s="302"/>
      <c r="C485" s="303"/>
      <c r="D485" s="305"/>
      <c r="E485" s="309"/>
      <c r="F485" s="302"/>
      <c r="G485" s="302"/>
      <c r="H485" s="302"/>
      <c r="I485" s="302"/>
      <c r="J485" s="302"/>
      <c r="K485" s="302"/>
      <c r="L485" s="302"/>
      <c r="M485" s="306"/>
      <c r="N485" s="303"/>
      <c r="O485" s="307"/>
    </row>
    <row r="486" spans="1:15">
      <c r="A486" s="329"/>
      <c r="B486" s="302"/>
      <c r="C486" s="303"/>
      <c r="D486" s="305"/>
      <c r="E486" s="309"/>
      <c r="F486" s="302"/>
      <c r="G486" s="302"/>
      <c r="H486" s="302"/>
      <c r="I486" s="302"/>
      <c r="J486" s="302"/>
      <c r="K486" s="302"/>
      <c r="L486" s="302"/>
      <c r="M486" s="306"/>
      <c r="N486" s="303"/>
      <c r="O486" s="307"/>
    </row>
    <row r="487" spans="1:15" ht="15.75" thickBot="1">
      <c r="A487" s="330"/>
      <c r="B487" s="312"/>
      <c r="C487" s="313"/>
      <c r="D487" s="315"/>
      <c r="E487" s="314"/>
      <c r="F487" s="316"/>
      <c r="G487" s="316"/>
      <c r="H487" s="312"/>
      <c r="I487" s="312"/>
      <c r="J487" s="312"/>
      <c r="K487" s="312"/>
      <c r="L487" s="312"/>
      <c r="M487" s="317"/>
      <c r="N487" s="313"/>
      <c r="O487" s="318"/>
    </row>
    <row r="488" spans="1:15">
      <c r="A488" s="327"/>
      <c r="B488" s="295"/>
      <c r="C488" s="296"/>
      <c r="D488" s="298"/>
      <c r="E488" s="320"/>
      <c r="F488" s="328"/>
      <c r="G488" s="328"/>
      <c r="H488" s="295"/>
      <c r="I488" s="295"/>
      <c r="J488" s="295"/>
      <c r="K488" s="295"/>
      <c r="L488" s="295"/>
      <c r="M488" s="299"/>
      <c r="N488" s="296"/>
      <c r="O488" s="300"/>
    </row>
    <row r="489" spans="1:15">
      <c r="A489" s="329"/>
      <c r="B489" s="302"/>
      <c r="C489" s="303"/>
      <c r="D489" s="305"/>
      <c r="E489" s="309"/>
      <c r="F489" s="302"/>
      <c r="G489" s="302"/>
      <c r="H489" s="302"/>
      <c r="I489" s="302"/>
      <c r="J489" s="302"/>
      <c r="K489" s="302"/>
      <c r="L489" s="302"/>
      <c r="M489" s="306"/>
      <c r="N489" s="303"/>
      <c r="O489" s="307"/>
    </row>
    <row r="490" spans="1:15">
      <c r="A490" s="329"/>
      <c r="B490" s="302"/>
      <c r="C490" s="303"/>
      <c r="D490" s="305"/>
      <c r="E490" s="309"/>
      <c r="F490" s="302"/>
      <c r="G490" s="302"/>
      <c r="H490" s="302"/>
      <c r="I490" s="302"/>
      <c r="J490" s="302"/>
      <c r="K490" s="302"/>
      <c r="L490" s="302"/>
      <c r="M490" s="306"/>
      <c r="N490" s="303"/>
      <c r="O490" s="307"/>
    </row>
    <row r="491" spans="1:15">
      <c r="A491" s="329"/>
      <c r="B491" s="302"/>
      <c r="C491" s="303"/>
      <c r="D491" s="305"/>
      <c r="E491" s="309"/>
      <c r="F491" s="302"/>
      <c r="G491" s="302"/>
      <c r="H491" s="302"/>
      <c r="I491" s="302"/>
      <c r="J491" s="302"/>
      <c r="K491" s="302"/>
      <c r="L491" s="302"/>
      <c r="M491" s="306"/>
      <c r="N491" s="303"/>
      <c r="O491" s="307"/>
    </row>
    <row r="492" spans="1:15">
      <c r="A492" s="329"/>
      <c r="B492" s="302"/>
      <c r="C492" s="303"/>
      <c r="D492" s="305"/>
      <c r="E492" s="309"/>
      <c r="F492" s="302"/>
      <c r="G492" s="302"/>
      <c r="H492" s="302"/>
      <c r="I492" s="302"/>
      <c r="J492" s="302"/>
      <c r="K492" s="302"/>
      <c r="L492" s="302"/>
      <c r="M492" s="306"/>
      <c r="N492" s="303"/>
      <c r="O492" s="307"/>
    </row>
    <row r="493" spans="1:15">
      <c r="A493" s="329"/>
      <c r="B493" s="302"/>
      <c r="C493" s="303"/>
      <c r="D493" s="305"/>
      <c r="E493" s="309"/>
      <c r="F493" s="302"/>
      <c r="G493" s="302"/>
      <c r="H493" s="302"/>
      <c r="I493" s="302"/>
      <c r="J493" s="302"/>
      <c r="K493" s="302"/>
      <c r="L493" s="302"/>
      <c r="M493" s="306"/>
      <c r="N493" s="303"/>
      <c r="O493" s="307"/>
    </row>
    <row r="494" spans="1:15">
      <c r="A494" s="329"/>
      <c r="B494" s="302"/>
      <c r="C494" s="303"/>
      <c r="D494" s="305"/>
      <c r="E494" s="309"/>
      <c r="F494" s="302"/>
      <c r="G494" s="302"/>
      <c r="H494" s="302"/>
      <c r="I494" s="302"/>
      <c r="J494" s="302"/>
      <c r="K494" s="302"/>
      <c r="L494" s="302"/>
      <c r="M494" s="306"/>
      <c r="N494" s="303"/>
      <c r="O494" s="307"/>
    </row>
    <row r="495" spans="1:15">
      <c r="A495" s="329"/>
      <c r="B495" s="302"/>
      <c r="C495" s="303"/>
      <c r="D495" s="305"/>
      <c r="E495" s="309"/>
      <c r="F495" s="302"/>
      <c r="G495" s="302"/>
      <c r="H495" s="302"/>
      <c r="I495" s="302"/>
      <c r="J495" s="302"/>
      <c r="K495" s="302"/>
      <c r="L495" s="302"/>
      <c r="M495" s="306"/>
      <c r="N495" s="303"/>
      <c r="O495" s="307"/>
    </row>
    <row r="496" spans="1:15">
      <c r="A496" s="329"/>
      <c r="B496" s="302"/>
      <c r="C496" s="303"/>
      <c r="D496" s="305"/>
      <c r="E496" s="309"/>
      <c r="F496" s="302"/>
      <c r="G496" s="302"/>
      <c r="H496" s="302"/>
      <c r="I496" s="302"/>
      <c r="J496" s="302"/>
      <c r="K496" s="302"/>
      <c r="L496" s="302"/>
      <c r="M496" s="306"/>
      <c r="N496" s="303"/>
      <c r="O496" s="307"/>
    </row>
    <row r="497" spans="1:15">
      <c r="A497" s="329"/>
      <c r="B497" s="302"/>
      <c r="C497" s="303"/>
      <c r="D497" s="305"/>
      <c r="E497" s="309"/>
      <c r="F497" s="302"/>
      <c r="G497" s="302"/>
      <c r="H497" s="302"/>
      <c r="I497" s="302"/>
      <c r="J497" s="302"/>
      <c r="K497" s="302"/>
      <c r="L497" s="302"/>
      <c r="M497" s="306"/>
      <c r="N497" s="303"/>
      <c r="O497" s="307"/>
    </row>
    <row r="498" spans="1:15">
      <c r="A498" s="329"/>
      <c r="B498" s="302"/>
      <c r="C498" s="303"/>
      <c r="D498" s="305"/>
      <c r="E498" s="309"/>
      <c r="F498" s="302"/>
      <c r="G498" s="302"/>
      <c r="H498" s="302"/>
      <c r="I498" s="302"/>
      <c r="J498" s="302"/>
      <c r="K498" s="302"/>
      <c r="L498" s="302"/>
      <c r="M498" s="306"/>
      <c r="N498" s="303"/>
      <c r="O498" s="307"/>
    </row>
    <row r="499" spans="1:15">
      <c r="A499" s="329"/>
      <c r="B499" s="302"/>
      <c r="C499" s="303"/>
      <c r="D499" s="305"/>
      <c r="E499" s="309"/>
      <c r="F499" s="302"/>
      <c r="G499" s="302"/>
      <c r="H499" s="302"/>
      <c r="I499" s="302"/>
      <c r="J499" s="302"/>
      <c r="K499" s="302"/>
      <c r="L499" s="302"/>
      <c r="M499" s="306"/>
      <c r="N499" s="303"/>
      <c r="O499" s="307"/>
    </row>
    <row r="500" spans="1:15">
      <c r="A500" s="329"/>
      <c r="B500" s="302"/>
      <c r="C500" s="303"/>
      <c r="D500" s="305"/>
      <c r="E500" s="309"/>
      <c r="F500" s="302"/>
      <c r="G500" s="302"/>
      <c r="H500" s="302"/>
      <c r="I500" s="302"/>
      <c r="J500" s="302"/>
      <c r="K500" s="302"/>
      <c r="L500" s="302"/>
      <c r="M500" s="306"/>
      <c r="N500" s="303"/>
      <c r="O500" s="307"/>
    </row>
    <row r="501" spans="1:15">
      <c r="A501" s="329"/>
      <c r="B501" s="302"/>
      <c r="C501" s="303"/>
      <c r="D501" s="305"/>
      <c r="E501" s="309"/>
      <c r="F501" s="302"/>
      <c r="G501" s="302"/>
      <c r="H501" s="302"/>
      <c r="I501" s="302"/>
      <c r="J501" s="302"/>
      <c r="K501" s="302"/>
      <c r="L501" s="302"/>
      <c r="M501" s="306"/>
      <c r="N501" s="303"/>
      <c r="O501" s="307"/>
    </row>
    <row r="502" spans="1:15">
      <c r="A502" s="329"/>
      <c r="B502" s="302"/>
      <c r="C502" s="303"/>
      <c r="D502" s="305"/>
      <c r="E502" s="309"/>
      <c r="F502" s="306"/>
      <c r="G502" s="306"/>
      <c r="H502" s="302"/>
      <c r="I502" s="302"/>
      <c r="J502" s="302"/>
      <c r="K502" s="302"/>
      <c r="L502" s="302"/>
      <c r="M502" s="306"/>
      <c r="N502" s="303"/>
      <c r="O502" s="307"/>
    </row>
    <row r="503" spans="1:15">
      <c r="A503" s="329"/>
      <c r="B503" s="302"/>
      <c r="C503" s="303"/>
      <c r="D503" s="305"/>
      <c r="E503" s="309"/>
      <c r="F503" s="302"/>
      <c r="G503" s="302"/>
      <c r="H503" s="302"/>
      <c r="I503" s="302"/>
      <c r="J503" s="302"/>
      <c r="K503" s="302"/>
      <c r="L503" s="302"/>
      <c r="M503" s="306"/>
      <c r="N503" s="303"/>
      <c r="O503" s="307"/>
    </row>
    <row r="504" spans="1:15">
      <c r="A504" s="329"/>
      <c r="B504" s="302"/>
      <c r="C504" s="303"/>
      <c r="D504" s="305"/>
      <c r="E504" s="309"/>
      <c r="F504" s="302"/>
      <c r="G504" s="302"/>
      <c r="H504" s="302"/>
      <c r="I504" s="302"/>
      <c r="J504" s="302"/>
      <c r="K504" s="302"/>
      <c r="L504" s="302"/>
      <c r="M504" s="306"/>
      <c r="N504" s="303"/>
      <c r="O504" s="307"/>
    </row>
    <row r="505" spans="1:15">
      <c r="A505" s="329"/>
      <c r="B505" s="302"/>
      <c r="C505" s="303"/>
      <c r="D505" s="305"/>
      <c r="E505" s="309"/>
      <c r="F505" s="302"/>
      <c r="G505" s="302"/>
      <c r="H505" s="302"/>
      <c r="I505" s="302"/>
      <c r="J505" s="302"/>
      <c r="K505" s="302"/>
      <c r="L505" s="302"/>
      <c r="M505" s="306"/>
      <c r="N505" s="303"/>
      <c r="O505" s="307"/>
    </row>
    <row r="506" spans="1:15">
      <c r="A506" s="329"/>
      <c r="B506" s="302"/>
      <c r="C506" s="303"/>
      <c r="D506" s="305"/>
      <c r="E506" s="309"/>
      <c r="F506" s="302"/>
      <c r="G506" s="302"/>
      <c r="H506" s="302"/>
      <c r="I506" s="302"/>
      <c r="J506" s="302"/>
      <c r="K506" s="302"/>
      <c r="L506" s="302"/>
      <c r="M506" s="306"/>
      <c r="N506" s="303"/>
      <c r="O506" s="307"/>
    </row>
    <row r="507" spans="1:15" ht="15.75" thickBot="1">
      <c r="A507" s="330"/>
      <c r="B507" s="312"/>
      <c r="C507" s="313"/>
      <c r="D507" s="315"/>
      <c r="E507" s="314"/>
      <c r="F507" s="316"/>
      <c r="G507" s="316"/>
      <c r="H507" s="312"/>
      <c r="I507" s="312"/>
      <c r="J507" s="312"/>
      <c r="K507" s="312"/>
      <c r="L507" s="312"/>
      <c r="M507" s="317"/>
      <c r="N507" s="313"/>
      <c r="O507" s="318"/>
    </row>
    <row r="508" spans="1:15">
      <c r="A508" s="327"/>
      <c r="B508" s="295"/>
      <c r="C508" s="296"/>
      <c r="D508" s="298"/>
      <c r="E508" s="320"/>
      <c r="F508" s="328"/>
      <c r="G508" s="328"/>
      <c r="H508" s="295"/>
      <c r="I508" s="295"/>
      <c r="J508" s="295"/>
      <c r="K508" s="295"/>
      <c r="L508" s="295"/>
      <c r="M508" s="299"/>
      <c r="N508" s="296"/>
      <c r="O508" s="300"/>
    </row>
    <row r="509" spans="1:15">
      <c r="A509" s="329"/>
      <c r="B509" s="302"/>
      <c r="C509" s="303"/>
      <c r="D509" s="305"/>
      <c r="E509" s="309"/>
      <c r="F509" s="302"/>
      <c r="G509" s="302"/>
      <c r="H509" s="302"/>
      <c r="I509" s="302"/>
      <c r="J509" s="302"/>
      <c r="K509" s="302"/>
      <c r="L509" s="302"/>
      <c r="M509" s="306"/>
      <c r="N509" s="303"/>
      <c r="O509" s="307"/>
    </row>
    <row r="510" spans="1:15">
      <c r="A510" s="329"/>
      <c r="B510" s="302"/>
      <c r="C510" s="303"/>
      <c r="D510" s="305"/>
      <c r="E510" s="309"/>
      <c r="F510" s="302"/>
      <c r="G510" s="302"/>
      <c r="H510" s="302"/>
      <c r="I510" s="302"/>
      <c r="J510" s="302"/>
      <c r="K510" s="302"/>
      <c r="L510" s="302"/>
      <c r="M510" s="306"/>
      <c r="N510" s="303"/>
      <c r="O510" s="307"/>
    </row>
    <row r="511" spans="1:15">
      <c r="A511" s="329"/>
      <c r="B511" s="302"/>
      <c r="C511" s="303"/>
      <c r="D511" s="305"/>
      <c r="E511" s="309"/>
      <c r="F511" s="302"/>
      <c r="G511" s="302"/>
      <c r="H511" s="302"/>
      <c r="I511" s="302"/>
      <c r="J511" s="302"/>
      <c r="K511" s="302"/>
      <c r="L511" s="302"/>
      <c r="M511" s="306"/>
      <c r="N511" s="303"/>
      <c r="O511" s="307"/>
    </row>
    <row r="512" spans="1:15">
      <c r="A512" s="329"/>
      <c r="B512" s="302"/>
      <c r="C512" s="303"/>
      <c r="D512" s="305"/>
      <c r="E512" s="309"/>
      <c r="F512" s="302"/>
      <c r="G512" s="302"/>
      <c r="H512" s="302"/>
      <c r="I512" s="302"/>
      <c r="J512" s="302"/>
      <c r="K512" s="302"/>
      <c r="L512" s="302"/>
      <c r="M512" s="306"/>
      <c r="N512" s="303"/>
      <c r="O512" s="307"/>
    </row>
    <row r="513" spans="1:15">
      <c r="A513" s="329"/>
      <c r="B513" s="302"/>
      <c r="C513" s="303"/>
      <c r="D513" s="305"/>
      <c r="E513" s="309"/>
      <c r="F513" s="302"/>
      <c r="G513" s="302"/>
      <c r="H513" s="302"/>
      <c r="I513" s="302"/>
      <c r="J513" s="302"/>
      <c r="K513" s="302"/>
      <c r="L513" s="302"/>
      <c r="M513" s="306"/>
      <c r="N513" s="303"/>
      <c r="O513" s="307"/>
    </row>
    <row r="514" spans="1:15">
      <c r="A514" s="329"/>
      <c r="B514" s="302"/>
      <c r="C514" s="303"/>
      <c r="D514" s="305"/>
      <c r="E514" s="309"/>
      <c r="F514" s="302"/>
      <c r="G514" s="302"/>
      <c r="H514" s="302"/>
      <c r="I514" s="302"/>
      <c r="J514" s="302"/>
      <c r="K514" s="302"/>
      <c r="L514" s="302"/>
      <c r="M514" s="306"/>
      <c r="N514" s="303"/>
      <c r="O514" s="307"/>
    </row>
    <row r="515" spans="1:15">
      <c r="A515" s="329"/>
      <c r="B515" s="302"/>
      <c r="C515" s="303"/>
      <c r="D515" s="305"/>
      <c r="E515" s="309"/>
      <c r="F515" s="302"/>
      <c r="G515" s="302"/>
      <c r="H515" s="302"/>
      <c r="I515" s="302"/>
      <c r="J515" s="302"/>
      <c r="K515" s="302"/>
      <c r="L515" s="302"/>
      <c r="M515" s="306"/>
      <c r="N515" s="303"/>
      <c r="O515" s="307"/>
    </row>
    <row r="516" spans="1:15">
      <c r="A516" s="329"/>
      <c r="B516" s="302"/>
      <c r="C516" s="303"/>
      <c r="D516" s="305"/>
      <c r="E516" s="309"/>
      <c r="F516" s="302"/>
      <c r="G516" s="302"/>
      <c r="H516" s="302"/>
      <c r="I516" s="302"/>
      <c r="J516" s="302"/>
      <c r="K516" s="302"/>
      <c r="L516" s="302"/>
      <c r="M516" s="306"/>
      <c r="N516" s="303"/>
      <c r="O516" s="307"/>
    </row>
    <row r="517" spans="1:15">
      <c r="A517" s="329"/>
      <c r="B517" s="302"/>
      <c r="C517" s="303"/>
      <c r="D517" s="305"/>
      <c r="E517" s="309"/>
      <c r="F517" s="302"/>
      <c r="G517" s="302"/>
      <c r="H517" s="302"/>
      <c r="I517" s="302"/>
      <c r="J517" s="302"/>
      <c r="K517" s="302"/>
      <c r="L517" s="302"/>
      <c r="M517" s="306"/>
      <c r="N517" s="303"/>
      <c r="O517" s="307"/>
    </row>
    <row r="518" spans="1:15">
      <c r="A518" s="329"/>
      <c r="B518" s="302"/>
      <c r="C518" s="303"/>
      <c r="D518" s="305"/>
      <c r="E518" s="309"/>
      <c r="F518" s="302"/>
      <c r="G518" s="302"/>
      <c r="H518" s="302"/>
      <c r="I518" s="302"/>
      <c r="J518" s="302"/>
      <c r="K518" s="302"/>
      <c r="L518" s="302"/>
      <c r="M518" s="306"/>
      <c r="N518" s="303"/>
      <c r="O518" s="307"/>
    </row>
    <row r="519" spans="1:15">
      <c r="A519" s="329"/>
      <c r="B519" s="302"/>
      <c r="C519" s="303"/>
      <c r="D519" s="305"/>
      <c r="E519" s="309"/>
      <c r="F519" s="302"/>
      <c r="G519" s="302"/>
      <c r="H519" s="302"/>
      <c r="I519" s="302"/>
      <c r="J519" s="302"/>
      <c r="K519" s="302"/>
      <c r="L519" s="302"/>
      <c r="M519" s="306"/>
      <c r="N519" s="303"/>
      <c r="O519" s="307"/>
    </row>
    <row r="520" spans="1:15">
      <c r="A520" s="329"/>
      <c r="B520" s="302"/>
      <c r="C520" s="303"/>
      <c r="D520" s="305"/>
      <c r="E520" s="309"/>
      <c r="F520" s="302"/>
      <c r="G520" s="302"/>
      <c r="H520" s="302"/>
      <c r="I520" s="302"/>
      <c r="J520" s="302"/>
      <c r="K520" s="302"/>
      <c r="L520" s="302"/>
      <c r="M520" s="306"/>
      <c r="N520" s="303"/>
      <c r="O520" s="307"/>
    </row>
    <row r="521" spans="1:15">
      <c r="A521" s="329"/>
      <c r="B521" s="302"/>
      <c r="C521" s="303"/>
      <c r="D521" s="305"/>
      <c r="E521" s="309"/>
      <c r="F521" s="302"/>
      <c r="G521" s="302"/>
      <c r="H521" s="302"/>
      <c r="I521" s="302"/>
      <c r="J521" s="302"/>
      <c r="K521" s="302"/>
      <c r="L521" s="302"/>
      <c r="M521" s="306"/>
      <c r="N521" s="303"/>
      <c r="O521" s="307"/>
    </row>
    <row r="522" spans="1:15">
      <c r="A522" s="329"/>
      <c r="B522" s="302"/>
      <c r="C522" s="303"/>
      <c r="D522" s="305"/>
      <c r="E522" s="309"/>
      <c r="F522" s="306"/>
      <c r="G522" s="306"/>
      <c r="H522" s="302"/>
      <c r="I522" s="302"/>
      <c r="J522" s="302"/>
      <c r="K522" s="302"/>
      <c r="L522" s="302"/>
      <c r="M522" s="306"/>
      <c r="N522" s="303"/>
      <c r="O522" s="307"/>
    </row>
    <row r="523" spans="1:15">
      <c r="A523" s="329"/>
      <c r="B523" s="302"/>
      <c r="C523" s="303"/>
      <c r="D523" s="305"/>
      <c r="E523" s="309"/>
      <c r="F523" s="302"/>
      <c r="G523" s="302"/>
      <c r="H523" s="302"/>
      <c r="I523" s="302"/>
      <c r="J523" s="302"/>
      <c r="K523" s="302"/>
      <c r="L523" s="302"/>
      <c r="M523" s="306"/>
      <c r="N523" s="303"/>
      <c r="O523" s="307"/>
    </row>
    <row r="524" spans="1:15">
      <c r="A524" s="329"/>
      <c r="B524" s="302"/>
      <c r="C524" s="303"/>
      <c r="D524" s="305"/>
      <c r="E524" s="309"/>
      <c r="F524" s="302"/>
      <c r="G524" s="302"/>
      <c r="H524" s="302"/>
      <c r="I524" s="302"/>
      <c r="J524" s="302"/>
      <c r="K524" s="302"/>
      <c r="L524" s="302"/>
      <c r="M524" s="306"/>
      <c r="N524" s="303"/>
      <c r="O524" s="307"/>
    </row>
    <row r="525" spans="1:15">
      <c r="A525" s="329"/>
      <c r="B525" s="302"/>
      <c r="C525" s="303"/>
      <c r="D525" s="305"/>
      <c r="E525" s="309"/>
      <c r="F525" s="302"/>
      <c r="G525" s="302"/>
      <c r="H525" s="302"/>
      <c r="I525" s="302"/>
      <c r="J525" s="302"/>
      <c r="K525" s="302"/>
      <c r="L525" s="302"/>
      <c r="M525" s="306"/>
      <c r="N525" s="303"/>
      <c r="O525" s="307"/>
    </row>
    <row r="526" spans="1:15">
      <c r="A526" s="329"/>
      <c r="B526" s="302"/>
      <c r="C526" s="303"/>
      <c r="D526" s="305"/>
      <c r="E526" s="309"/>
      <c r="F526" s="302"/>
      <c r="G526" s="302"/>
      <c r="H526" s="302"/>
      <c r="I526" s="302"/>
      <c r="J526" s="302"/>
      <c r="K526" s="302"/>
      <c r="L526" s="302"/>
      <c r="M526" s="306"/>
      <c r="N526" s="303"/>
      <c r="O526" s="307"/>
    </row>
    <row r="527" spans="1:15" ht="15.75" thickBot="1">
      <c r="A527" s="330"/>
      <c r="B527" s="312"/>
      <c r="C527" s="313"/>
      <c r="D527" s="315"/>
      <c r="E527" s="314"/>
      <c r="F527" s="316"/>
      <c r="G527" s="316"/>
      <c r="H527" s="312"/>
      <c r="I527" s="312"/>
      <c r="J527" s="312"/>
      <c r="K527" s="312"/>
      <c r="L527" s="312"/>
      <c r="M527" s="317"/>
      <c r="N527" s="313"/>
      <c r="O527" s="318"/>
    </row>
    <row r="528" spans="1:15">
      <c r="A528" s="327"/>
      <c r="B528" s="295"/>
      <c r="C528" s="296"/>
      <c r="D528" s="298"/>
      <c r="E528" s="320"/>
      <c r="F528" s="328"/>
      <c r="G528" s="328"/>
      <c r="H528" s="295"/>
      <c r="I528" s="295"/>
      <c r="J528" s="295"/>
      <c r="K528" s="295"/>
      <c r="L528" s="295"/>
      <c r="M528" s="299"/>
      <c r="N528" s="296"/>
      <c r="O528" s="300"/>
    </row>
    <row r="529" spans="1:15">
      <c r="A529" s="329"/>
      <c r="B529" s="302"/>
      <c r="C529" s="303"/>
      <c r="D529" s="305"/>
      <c r="E529" s="309"/>
      <c r="F529" s="302"/>
      <c r="G529" s="302"/>
      <c r="H529" s="302"/>
      <c r="I529" s="302"/>
      <c r="J529" s="302"/>
      <c r="K529" s="302"/>
      <c r="L529" s="302"/>
      <c r="M529" s="306"/>
      <c r="N529" s="303"/>
      <c r="O529" s="307"/>
    </row>
    <row r="530" spans="1:15">
      <c r="A530" s="329"/>
      <c r="B530" s="302"/>
      <c r="C530" s="303"/>
      <c r="D530" s="305"/>
      <c r="E530" s="309"/>
      <c r="F530" s="302"/>
      <c r="G530" s="302"/>
      <c r="H530" s="302"/>
      <c r="I530" s="302"/>
      <c r="J530" s="302"/>
      <c r="K530" s="302"/>
      <c r="L530" s="302"/>
      <c r="M530" s="306"/>
      <c r="N530" s="303"/>
      <c r="O530" s="307"/>
    </row>
    <row r="531" spans="1:15">
      <c r="A531" s="329"/>
      <c r="B531" s="302"/>
      <c r="C531" s="303"/>
      <c r="D531" s="305"/>
      <c r="E531" s="309"/>
      <c r="F531" s="302"/>
      <c r="G531" s="302"/>
      <c r="H531" s="302"/>
      <c r="I531" s="302"/>
      <c r="J531" s="302"/>
      <c r="K531" s="302"/>
      <c r="L531" s="302"/>
      <c r="M531" s="306"/>
      <c r="N531" s="303"/>
      <c r="O531" s="307"/>
    </row>
    <row r="532" spans="1:15">
      <c r="A532" s="329"/>
      <c r="B532" s="302"/>
      <c r="C532" s="303"/>
      <c r="D532" s="305"/>
      <c r="E532" s="309"/>
      <c r="F532" s="302"/>
      <c r="G532" s="302"/>
      <c r="H532" s="302"/>
      <c r="I532" s="302"/>
      <c r="J532" s="302"/>
      <c r="K532" s="302"/>
      <c r="L532" s="302"/>
      <c r="M532" s="306"/>
      <c r="N532" s="303"/>
      <c r="O532" s="307"/>
    </row>
    <row r="533" spans="1:15">
      <c r="A533" s="329"/>
      <c r="B533" s="302"/>
      <c r="C533" s="303"/>
      <c r="D533" s="305"/>
      <c r="E533" s="309"/>
      <c r="F533" s="302"/>
      <c r="G533" s="302"/>
      <c r="H533" s="302"/>
      <c r="I533" s="302"/>
      <c r="J533" s="302"/>
      <c r="K533" s="302"/>
      <c r="L533" s="302"/>
      <c r="M533" s="306"/>
      <c r="N533" s="303"/>
      <c r="O533" s="307"/>
    </row>
    <row r="534" spans="1:15">
      <c r="A534" s="329"/>
      <c r="B534" s="302"/>
      <c r="C534" s="303"/>
      <c r="D534" s="305"/>
      <c r="E534" s="309"/>
      <c r="F534" s="302"/>
      <c r="G534" s="302"/>
      <c r="H534" s="302"/>
      <c r="I534" s="302"/>
      <c r="J534" s="302"/>
      <c r="K534" s="302"/>
      <c r="L534" s="302"/>
      <c r="M534" s="306"/>
      <c r="N534" s="303"/>
      <c r="O534" s="307"/>
    </row>
    <row r="535" spans="1:15">
      <c r="A535" s="329"/>
      <c r="B535" s="302"/>
      <c r="C535" s="303"/>
      <c r="D535" s="305"/>
      <c r="E535" s="309"/>
      <c r="F535" s="302"/>
      <c r="G535" s="302"/>
      <c r="H535" s="302"/>
      <c r="I535" s="302"/>
      <c r="J535" s="302"/>
      <c r="K535" s="302"/>
      <c r="L535" s="302"/>
      <c r="M535" s="306"/>
      <c r="N535" s="303"/>
      <c r="O535" s="307"/>
    </row>
    <row r="536" spans="1:15">
      <c r="A536" s="329"/>
      <c r="B536" s="302"/>
      <c r="C536" s="303"/>
      <c r="D536" s="305"/>
      <c r="E536" s="309"/>
      <c r="F536" s="302"/>
      <c r="G536" s="302"/>
      <c r="H536" s="302"/>
      <c r="I536" s="302"/>
      <c r="J536" s="302"/>
      <c r="K536" s="302"/>
      <c r="L536" s="302"/>
      <c r="M536" s="306"/>
      <c r="N536" s="303"/>
      <c r="O536" s="307"/>
    </row>
    <row r="537" spans="1:15">
      <c r="A537" s="329"/>
      <c r="B537" s="302"/>
      <c r="C537" s="303"/>
      <c r="D537" s="305"/>
      <c r="E537" s="309"/>
      <c r="F537" s="302"/>
      <c r="G537" s="302"/>
      <c r="H537" s="302"/>
      <c r="I537" s="302"/>
      <c r="J537" s="302"/>
      <c r="K537" s="302"/>
      <c r="L537" s="302"/>
      <c r="M537" s="306"/>
      <c r="N537" s="303"/>
      <c r="O537" s="307"/>
    </row>
    <row r="538" spans="1:15">
      <c r="A538" s="329"/>
      <c r="B538" s="302"/>
      <c r="C538" s="303"/>
      <c r="D538" s="305"/>
      <c r="E538" s="309"/>
      <c r="F538" s="302"/>
      <c r="G538" s="302"/>
      <c r="H538" s="302"/>
      <c r="I538" s="302"/>
      <c r="J538" s="302"/>
      <c r="K538" s="302"/>
      <c r="L538" s="302"/>
      <c r="M538" s="306"/>
      <c r="N538" s="303"/>
      <c r="O538" s="307"/>
    </row>
    <row r="539" spans="1:15">
      <c r="A539" s="329"/>
      <c r="B539" s="302"/>
      <c r="C539" s="303"/>
      <c r="D539" s="305"/>
      <c r="E539" s="309"/>
      <c r="F539" s="302"/>
      <c r="G539" s="302"/>
      <c r="H539" s="302"/>
      <c r="I539" s="302"/>
      <c r="J539" s="302"/>
      <c r="K539" s="302"/>
      <c r="L539" s="302"/>
      <c r="M539" s="306"/>
      <c r="N539" s="303"/>
      <c r="O539" s="307"/>
    </row>
    <row r="540" spans="1:15">
      <c r="A540" s="329"/>
      <c r="B540" s="302"/>
      <c r="C540" s="303"/>
      <c r="D540" s="305"/>
      <c r="E540" s="309"/>
      <c r="F540" s="302"/>
      <c r="G540" s="302"/>
      <c r="H540" s="302"/>
      <c r="I540" s="302"/>
      <c r="J540" s="302"/>
      <c r="K540" s="302"/>
      <c r="L540" s="302"/>
      <c r="M540" s="306"/>
      <c r="N540" s="303"/>
      <c r="O540" s="307"/>
    </row>
    <row r="541" spans="1:15">
      <c r="A541" s="329"/>
      <c r="B541" s="302"/>
      <c r="C541" s="303"/>
      <c r="D541" s="305"/>
      <c r="E541" s="309"/>
      <c r="F541" s="302"/>
      <c r="G541" s="302"/>
      <c r="H541" s="302"/>
      <c r="I541" s="302"/>
      <c r="J541" s="302"/>
      <c r="K541" s="302"/>
      <c r="L541" s="302"/>
      <c r="M541" s="306"/>
      <c r="N541" s="303"/>
      <c r="O541" s="307"/>
    </row>
    <row r="542" spans="1:15">
      <c r="A542" s="329"/>
      <c r="B542" s="302"/>
      <c r="C542" s="303"/>
      <c r="D542" s="305"/>
      <c r="E542" s="309"/>
      <c r="F542" s="306"/>
      <c r="G542" s="306"/>
      <c r="H542" s="302"/>
      <c r="I542" s="302"/>
      <c r="J542" s="302"/>
      <c r="K542" s="302"/>
      <c r="L542" s="302"/>
      <c r="M542" s="306"/>
      <c r="N542" s="303"/>
      <c r="O542" s="307"/>
    </row>
    <row r="543" spans="1:15">
      <c r="A543" s="329"/>
      <c r="B543" s="302"/>
      <c r="C543" s="303"/>
      <c r="D543" s="305"/>
      <c r="E543" s="309"/>
      <c r="F543" s="302"/>
      <c r="G543" s="302"/>
      <c r="H543" s="302"/>
      <c r="I543" s="302"/>
      <c r="J543" s="302"/>
      <c r="K543" s="302"/>
      <c r="L543" s="302"/>
      <c r="M543" s="306"/>
      <c r="N543" s="303"/>
      <c r="O543" s="307"/>
    </row>
    <row r="544" spans="1:15">
      <c r="A544" s="329"/>
      <c r="B544" s="302"/>
      <c r="C544" s="303"/>
      <c r="D544" s="305"/>
      <c r="E544" s="309"/>
      <c r="F544" s="302"/>
      <c r="G544" s="302"/>
      <c r="H544" s="302"/>
      <c r="I544" s="302"/>
      <c r="J544" s="302"/>
      <c r="K544" s="302"/>
      <c r="L544" s="302"/>
      <c r="M544" s="306"/>
      <c r="N544" s="303"/>
      <c r="O544" s="307"/>
    </row>
    <row r="545" spans="1:15">
      <c r="A545" s="329"/>
      <c r="B545" s="302"/>
      <c r="C545" s="303"/>
      <c r="D545" s="305"/>
      <c r="E545" s="309"/>
      <c r="F545" s="302"/>
      <c r="G545" s="302"/>
      <c r="H545" s="302"/>
      <c r="I545" s="302"/>
      <c r="J545" s="302"/>
      <c r="K545" s="302"/>
      <c r="L545" s="302"/>
      <c r="M545" s="306"/>
      <c r="N545" s="303"/>
      <c r="O545" s="307"/>
    </row>
    <row r="546" spans="1:15">
      <c r="A546" s="329"/>
      <c r="B546" s="302"/>
      <c r="C546" s="303"/>
      <c r="D546" s="305"/>
      <c r="E546" s="309"/>
      <c r="F546" s="302"/>
      <c r="G546" s="302"/>
      <c r="H546" s="302"/>
      <c r="I546" s="302"/>
      <c r="J546" s="302"/>
      <c r="K546" s="302"/>
      <c r="L546" s="302"/>
      <c r="M546" s="306"/>
      <c r="N546" s="303"/>
      <c r="O546" s="307"/>
    </row>
    <row r="547" spans="1:15" ht="15.75" thickBot="1">
      <c r="A547" s="330"/>
      <c r="B547" s="312"/>
      <c r="C547" s="313"/>
      <c r="D547" s="315"/>
      <c r="E547" s="314"/>
      <c r="F547" s="316"/>
      <c r="G547" s="316"/>
      <c r="H547" s="312"/>
      <c r="I547" s="312"/>
      <c r="J547" s="312"/>
      <c r="K547" s="312"/>
      <c r="L547" s="312"/>
      <c r="M547" s="317"/>
      <c r="N547" s="313"/>
      <c r="O547" s="318"/>
    </row>
    <row r="548" spans="1:15">
      <c r="A548" s="327"/>
      <c r="B548" s="295"/>
      <c r="C548" s="296"/>
      <c r="D548" s="298"/>
      <c r="E548" s="320"/>
      <c r="F548" s="328"/>
      <c r="G548" s="328"/>
      <c r="H548" s="295"/>
      <c r="I548" s="295"/>
      <c r="J548" s="295"/>
      <c r="K548" s="295"/>
      <c r="L548" s="295"/>
      <c r="M548" s="299"/>
      <c r="N548" s="296"/>
      <c r="O548" s="300"/>
    </row>
    <row r="549" spans="1:15">
      <c r="A549" s="329"/>
      <c r="B549" s="302"/>
      <c r="C549" s="303"/>
      <c r="D549" s="305"/>
      <c r="E549" s="309"/>
      <c r="F549" s="302"/>
      <c r="G549" s="302"/>
      <c r="H549" s="302"/>
      <c r="I549" s="302"/>
      <c r="J549" s="302"/>
      <c r="K549" s="302"/>
      <c r="L549" s="302"/>
      <c r="M549" s="306"/>
      <c r="N549" s="303"/>
      <c r="O549" s="307"/>
    </row>
    <row r="550" spans="1:15">
      <c r="A550" s="329"/>
      <c r="B550" s="302"/>
      <c r="C550" s="303"/>
      <c r="D550" s="305"/>
      <c r="E550" s="309"/>
      <c r="F550" s="302"/>
      <c r="G550" s="302"/>
      <c r="H550" s="302"/>
      <c r="I550" s="302"/>
      <c r="J550" s="302"/>
      <c r="K550" s="302"/>
      <c r="L550" s="302"/>
      <c r="M550" s="306"/>
      <c r="N550" s="303"/>
      <c r="O550" s="307"/>
    </row>
    <row r="551" spans="1:15">
      <c r="A551" s="329"/>
      <c r="B551" s="302"/>
      <c r="C551" s="303"/>
      <c r="D551" s="305"/>
      <c r="E551" s="309"/>
      <c r="F551" s="302"/>
      <c r="G551" s="302"/>
      <c r="H551" s="302"/>
      <c r="I551" s="302"/>
      <c r="J551" s="302"/>
      <c r="K551" s="302"/>
      <c r="L551" s="302"/>
      <c r="M551" s="306"/>
      <c r="N551" s="303"/>
      <c r="O551" s="307"/>
    </row>
    <row r="552" spans="1:15">
      <c r="A552" s="329"/>
      <c r="B552" s="302"/>
      <c r="C552" s="303"/>
      <c r="D552" s="305"/>
      <c r="E552" s="309"/>
      <c r="F552" s="302"/>
      <c r="G552" s="302"/>
      <c r="H552" s="302"/>
      <c r="I552" s="302"/>
      <c r="J552" s="302"/>
      <c r="K552" s="302"/>
      <c r="L552" s="302"/>
      <c r="M552" s="306"/>
      <c r="N552" s="303"/>
      <c r="O552" s="307"/>
    </row>
    <row r="553" spans="1:15">
      <c r="A553" s="329"/>
      <c r="B553" s="302"/>
      <c r="C553" s="303"/>
      <c r="D553" s="305"/>
      <c r="E553" s="309"/>
      <c r="F553" s="302"/>
      <c r="G553" s="302"/>
      <c r="H553" s="302"/>
      <c r="I553" s="302"/>
      <c r="J553" s="302"/>
      <c r="K553" s="302"/>
      <c r="L553" s="302"/>
      <c r="M553" s="306"/>
      <c r="N553" s="303"/>
      <c r="O553" s="307"/>
    </row>
    <row r="554" spans="1:15">
      <c r="A554" s="329"/>
      <c r="B554" s="302"/>
      <c r="C554" s="303"/>
      <c r="D554" s="305"/>
      <c r="E554" s="309"/>
      <c r="F554" s="302"/>
      <c r="G554" s="302"/>
      <c r="H554" s="302"/>
      <c r="I554" s="302"/>
      <c r="J554" s="302"/>
      <c r="K554" s="302"/>
      <c r="L554" s="302"/>
      <c r="M554" s="306"/>
      <c r="N554" s="303"/>
      <c r="O554" s="307"/>
    </row>
    <row r="555" spans="1:15">
      <c r="A555" s="329"/>
      <c r="B555" s="302"/>
      <c r="C555" s="303"/>
      <c r="D555" s="305"/>
      <c r="E555" s="309"/>
      <c r="F555" s="302"/>
      <c r="G555" s="302"/>
      <c r="H555" s="302"/>
      <c r="I555" s="302"/>
      <c r="J555" s="302"/>
      <c r="K555" s="302"/>
      <c r="L555" s="302"/>
      <c r="M555" s="306"/>
      <c r="N555" s="303"/>
      <c r="O555" s="307"/>
    </row>
    <row r="556" spans="1:15">
      <c r="A556" s="329"/>
      <c r="B556" s="302"/>
      <c r="C556" s="303"/>
      <c r="D556" s="305"/>
      <c r="E556" s="309"/>
      <c r="F556" s="302"/>
      <c r="G556" s="302"/>
      <c r="H556" s="302"/>
      <c r="I556" s="302"/>
      <c r="J556" s="302"/>
      <c r="K556" s="302"/>
      <c r="L556" s="302"/>
      <c r="M556" s="306"/>
      <c r="N556" s="303"/>
      <c r="O556" s="307"/>
    </row>
    <row r="557" spans="1:15">
      <c r="A557" s="329"/>
      <c r="B557" s="302"/>
      <c r="C557" s="303"/>
      <c r="D557" s="305"/>
      <c r="E557" s="309"/>
      <c r="F557" s="302"/>
      <c r="G557" s="302"/>
      <c r="H557" s="302"/>
      <c r="I557" s="302"/>
      <c r="J557" s="302"/>
      <c r="K557" s="302"/>
      <c r="L557" s="302"/>
      <c r="M557" s="306"/>
      <c r="N557" s="303"/>
      <c r="O557" s="307"/>
    </row>
    <row r="558" spans="1:15">
      <c r="A558" s="329"/>
      <c r="B558" s="302"/>
      <c r="C558" s="303"/>
      <c r="D558" s="305"/>
      <c r="E558" s="309"/>
      <c r="F558" s="302"/>
      <c r="G558" s="302"/>
      <c r="H558" s="302"/>
      <c r="I558" s="302"/>
      <c r="J558" s="302"/>
      <c r="K558" s="302"/>
      <c r="L558" s="302"/>
      <c r="M558" s="306"/>
      <c r="N558" s="303"/>
      <c r="O558" s="307"/>
    </row>
    <row r="559" spans="1:15">
      <c r="A559" s="329"/>
      <c r="B559" s="302"/>
      <c r="C559" s="303"/>
      <c r="D559" s="305"/>
      <c r="E559" s="309"/>
      <c r="F559" s="302"/>
      <c r="G559" s="302"/>
      <c r="H559" s="302"/>
      <c r="I559" s="302"/>
      <c r="J559" s="302"/>
      <c r="K559" s="302"/>
      <c r="L559" s="302"/>
      <c r="M559" s="306"/>
      <c r="N559" s="303"/>
      <c r="O559" s="307"/>
    </row>
    <row r="560" spans="1:15">
      <c r="A560" s="329"/>
      <c r="B560" s="302"/>
      <c r="C560" s="303"/>
      <c r="D560" s="305"/>
      <c r="E560" s="309"/>
      <c r="F560" s="302"/>
      <c r="G560" s="302"/>
      <c r="H560" s="302"/>
      <c r="I560" s="302"/>
      <c r="J560" s="302"/>
      <c r="K560" s="302"/>
      <c r="L560" s="302"/>
      <c r="M560" s="306"/>
      <c r="N560" s="303"/>
      <c r="O560" s="307"/>
    </row>
    <row r="561" spans="1:15">
      <c r="A561" s="329"/>
      <c r="B561" s="302"/>
      <c r="C561" s="303"/>
      <c r="D561" s="305"/>
      <c r="E561" s="309"/>
      <c r="F561" s="302"/>
      <c r="G561" s="302"/>
      <c r="H561" s="302"/>
      <c r="I561" s="302"/>
      <c r="J561" s="302"/>
      <c r="K561" s="302"/>
      <c r="L561" s="302"/>
      <c r="M561" s="306"/>
      <c r="N561" s="303"/>
      <c r="O561" s="307"/>
    </row>
    <row r="562" spans="1:15">
      <c r="A562" s="329"/>
      <c r="B562" s="302"/>
      <c r="C562" s="303"/>
      <c r="D562" s="305"/>
      <c r="E562" s="309"/>
      <c r="F562" s="306"/>
      <c r="G562" s="306"/>
      <c r="H562" s="302"/>
      <c r="I562" s="302"/>
      <c r="J562" s="302"/>
      <c r="K562" s="302"/>
      <c r="L562" s="302"/>
      <c r="M562" s="306"/>
      <c r="N562" s="303"/>
      <c r="O562" s="307"/>
    </row>
    <row r="563" spans="1:15">
      <c r="A563" s="329"/>
      <c r="B563" s="302"/>
      <c r="C563" s="303"/>
      <c r="D563" s="305"/>
      <c r="E563" s="309"/>
      <c r="F563" s="302"/>
      <c r="G563" s="302"/>
      <c r="H563" s="302"/>
      <c r="I563" s="302"/>
      <c r="J563" s="302"/>
      <c r="K563" s="302"/>
      <c r="L563" s="302"/>
      <c r="M563" s="306"/>
      <c r="N563" s="303"/>
      <c r="O563" s="307"/>
    </row>
    <row r="564" spans="1:15">
      <c r="A564" s="329"/>
      <c r="B564" s="302"/>
      <c r="C564" s="303"/>
      <c r="D564" s="305"/>
      <c r="E564" s="309"/>
      <c r="F564" s="302"/>
      <c r="G564" s="302"/>
      <c r="H564" s="302"/>
      <c r="I564" s="302"/>
      <c r="J564" s="302"/>
      <c r="K564" s="302"/>
      <c r="L564" s="302"/>
      <c r="M564" s="306"/>
      <c r="N564" s="303"/>
      <c r="O564" s="307"/>
    </row>
    <row r="565" spans="1:15">
      <c r="A565" s="329"/>
      <c r="B565" s="302"/>
      <c r="C565" s="303"/>
      <c r="D565" s="305"/>
      <c r="E565" s="309"/>
      <c r="F565" s="302"/>
      <c r="G565" s="302"/>
      <c r="H565" s="302"/>
      <c r="I565" s="302"/>
      <c r="J565" s="302"/>
      <c r="K565" s="302"/>
      <c r="L565" s="302"/>
      <c r="M565" s="306"/>
      <c r="N565" s="303"/>
      <c r="O565" s="307"/>
    </row>
    <row r="566" spans="1:15">
      <c r="A566" s="329"/>
      <c r="B566" s="302"/>
      <c r="C566" s="303"/>
      <c r="D566" s="305"/>
      <c r="E566" s="309"/>
      <c r="F566" s="302"/>
      <c r="G566" s="302"/>
      <c r="H566" s="302"/>
      <c r="I566" s="302"/>
      <c r="J566" s="302"/>
      <c r="K566" s="302"/>
      <c r="L566" s="302"/>
      <c r="M566" s="306"/>
      <c r="N566" s="303"/>
      <c r="O566" s="307"/>
    </row>
    <row r="567" spans="1:15" ht="15.75" thickBot="1">
      <c r="A567" s="330"/>
      <c r="B567" s="312"/>
      <c r="C567" s="313"/>
      <c r="D567" s="315"/>
      <c r="E567" s="314"/>
      <c r="F567" s="316"/>
      <c r="G567" s="316"/>
      <c r="H567" s="312"/>
      <c r="I567" s="312"/>
      <c r="J567" s="312"/>
      <c r="K567" s="312"/>
      <c r="L567" s="312"/>
      <c r="M567" s="317"/>
      <c r="N567" s="313"/>
      <c r="O567" s="318"/>
    </row>
    <row r="568" spans="1:15">
      <c r="A568" s="327"/>
      <c r="B568" s="295"/>
      <c r="C568" s="296"/>
      <c r="D568" s="298"/>
      <c r="E568" s="320"/>
      <c r="F568" s="328"/>
      <c r="G568" s="328"/>
      <c r="H568" s="295"/>
      <c r="I568" s="295"/>
      <c r="J568" s="295"/>
      <c r="K568" s="295"/>
      <c r="L568" s="295"/>
      <c r="M568" s="299"/>
      <c r="N568" s="296"/>
      <c r="O568" s="300"/>
    </row>
    <row r="569" spans="1:15">
      <c r="A569" s="329"/>
      <c r="B569" s="302"/>
      <c r="C569" s="303"/>
      <c r="D569" s="305"/>
      <c r="E569" s="309"/>
      <c r="F569" s="302"/>
      <c r="G569" s="302"/>
      <c r="H569" s="302"/>
      <c r="I569" s="302"/>
      <c r="J569" s="302"/>
      <c r="K569" s="302"/>
      <c r="L569" s="302"/>
      <c r="M569" s="306"/>
      <c r="N569" s="303"/>
      <c r="O569" s="307"/>
    </row>
    <row r="570" spans="1:15">
      <c r="A570" s="329"/>
      <c r="B570" s="302"/>
      <c r="C570" s="303"/>
      <c r="D570" s="305"/>
      <c r="E570" s="309"/>
      <c r="F570" s="302"/>
      <c r="G570" s="302"/>
      <c r="H570" s="302"/>
      <c r="I570" s="302"/>
      <c r="J570" s="302"/>
      <c r="K570" s="302"/>
      <c r="L570" s="302"/>
      <c r="M570" s="306"/>
      <c r="N570" s="303"/>
      <c r="O570" s="307"/>
    </row>
    <row r="571" spans="1:15">
      <c r="A571" s="329"/>
      <c r="B571" s="302"/>
      <c r="C571" s="303"/>
      <c r="D571" s="305"/>
      <c r="E571" s="309"/>
      <c r="F571" s="302"/>
      <c r="G571" s="302"/>
      <c r="H571" s="302"/>
      <c r="I571" s="302"/>
      <c r="J571" s="302"/>
      <c r="K571" s="302"/>
      <c r="L571" s="302"/>
      <c r="M571" s="306"/>
      <c r="N571" s="303"/>
      <c r="O571" s="307"/>
    </row>
    <row r="572" spans="1:15">
      <c r="A572" s="329"/>
      <c r="B572" s="302"/>
      <c r="C572" s="303"/>
      <c r="D572" s="305"/>
      <c r="E572" s="309"/>
      <c r="F572" s="302"/>
      <c r="G572" s="302"/>
      <c r="H572" s="302"/>
      <c r="I572" s="302"/>
      <c r="J572" s="302"/>
      <c r="K572" s="302"/>
      <c r="L572" s="302"/>
      <c r="M572" s="306"/>
      <c r="N572" s="303"/>
      <c r="O572" s="307"/>
    </row>
    <row r="573" spans="1:15">
      <c r="A573" s="329"/>
      <c r="B573" s="302"/>
      <c r="C573" s="303"/>
      <c r="D573" s="305"/>
      <c r="E573" s="309"/>
      <c r="F573" s="302"/>
      <c r="G573" s="302"/>
      <c r="H573" s="302"/>
      <c r="I573" s="302"/>
      <c r="J573" s="302"/>
      <c r="K573" s="302"/>
      <c r="L573" s="302"/>
      <c r="M573" s="306"/>
      <c r="N573" s="303"/>
      <c r="O573" s="307"/>
    </row>
    <row r="574" spans="1:15">
      <c r="A574" s="329"/>
      <c r="B574" s="302"/>
      <c r="C574" s="303"/>
      <c r="D574" s="305"/>
      <c r="E574" s="309"/>
      <c r="F574" s="302"/>
      <c r="G574" s="302"/>
      <c r="H574" s="302"/>
      <c r="I574" s="302"/>
      <c r="J574" s="302"/>
      <c r="K574" s="302"/>
      <c r="L574" s="302"/>
      <c r="M574" s="306"/>
      <c r="N574" s="303"/>
      <c r="O574" s="307"/>
    </row>
    <row r="575" spans="1:15">
      <c r="A575" s="329"/>
      <c r="B575" s="302"/>
      <c r="C575" s="303"/>
      <c r="D575" s="305"/>
      <c r="E575" s="309"/>
      <c r="F575" s="302"/>
      <c r="G575" s="302"/>
      <c r="H575" s="302"/>
      <c r="I575" s="302"/>
      <c r="J575" s="302"/>
      <c r="K575" s="302"/>
      <c r="L575" s="302"/>
      <c r="M575" s="306"/>
      <c r="N575" s="303"/>
      <c r="O575" s="307"/>
    </row>
    <row r="576" spans="1:15">
      <c r="A576" s="329"/>
      <c r="B576" s="302"/>
      <c r="C576" s="303"/>
      <c r="D576" s="305"/>
      <c r="E576" s="309"/>
      <c r="F576" s="302"/>
      <c r="G576" s="302"/>
      <c r="H576" s="302"/>
      <c r="I576" s="302"/>
      <c r="J576" s="302"/>
      <c r="K576" s="302"/>
      <c r="L576" s="302"/>
      <c r="M576" s="306"/>
      <c r="N576" s="303"/>
      <c r="O576" s="307"/>
    </row>
    <row r="577" spans="1:15">
      <c r="A577" s="329"/>
      <c r="B577" s="302"/>
      <c r="C577" s="303"/>
      <c r="D577" s="305"/>
      <c r="E577" s="309"/>
      <c r="F577" s="302"/>
      <c r="G577" s="302"/>
      <c r="H577" s="302"/>
      <c r="I577" s="302"/>
      <c r="J577" s="302"/>
      <c r="K577" s="302"/>
      <c r="L577" s="302"/>
      <c r="M577" s="306"/>
      <c r="N577" s="303"/>
      <c r="O577" s="307"/>
    </row>
    <row r="578" spans="1:15">
      <c r="A578" s="329"/>
      <c r="B578" s="302"/>
      <c r="C578" s="303"/>
      <c r="D578" s="305"/>
      <c r="E578" s="309"/>
      <c r="F578" s="302"/>
      <c r="G578" s="302"/>
      <c r="H578" s="302"/>
      <c r="I578" s="302"/>
      <c r="J578" s="302"/>
      <c r="K578" s="302"/>
      <c r="L578" s="302"/>
      <c r="M578" s="306"/>
      <c r="N578" s="303"/>
      <c r="O578" s="307"/>
    </row>
    <row r="579" spans="1:15">
      <c r="A579" s="329"/>
      <c r="B579" s="302"/>
      <c r="C579" s="303"/>
      <c r="D579" s="305"/>
      <c r="E579" s="309"/>
      <c r="F579" s="302"/>
      <c r="G579" s="302"/>
      <c r="H579" s="302"/>
      <c r="I579" s="302"/>
      <c r="J579" s="302"/>
      <c r="K579" s="302"/>
      <c r="L579" s="302"/>
      <c r="M579" s="306"/>
      <c r="N579" s="303"/>
      <c r="O579" s="307"/>
    </row>
    <row r="580" spans="1:15">
      <c r="A580" s="329"/>
      <c r="B580" s="302"/>
      <c r="C580" s="303"/>
      <c r="D580" s="305"/>
      <c r="E580" s="309"/>
      <c r="F580" s="302"/>
      <c r="G580" s="302"/>
      <c r="H580" s="302"/>
      <c r="I580" s="302"/>
      <c r="J580" s="302"/>
      <c r="K580" s="302"/>
      <c r="L580" s="302"/>
      <c r="M580" s="306"/>
      <c r="N580" s="303"/>
      <c r="O580" s="307"/>
    </row>
    <row r="581" spans="1:15">
      <c r="A581" s="329"/>
      <c r="B581" s="302"/>
      <c r="C581" s="303"/>
      <c r="D581" s="305"/>
      <c r="E581" s="309"/>
      <c r="F581" s="302"/>
      <c r="G581" s="302"/>
      <c r="H581" s="302"/>
      <c r="I581" s="302"/>
      <c r="J581" s="302"/>
      <c r="K581" s="302"/>
      <c r="L581" s="302"/>
      <c r="M581" s="306"/>
      <c r="N581" s="303"/>
      <c r="O581" s="307"/>
    </row>
    <row r="582" spans="1:15">
      <c r="A582" s="329"/>
      <c r="B582" s="302"/>
      <c r="C582" s="303"/>
      <c r="D582" s="305"/>
      <c r="E582" s="309"/>
      <c r="F582" s="306"/>
      <c r="G582" s="306"/>
      <c r="H582" s="302"/>
      <c r="I582" s="302"/>
      <c r="J582" s="302"/>
      <c r="K582" s="302"/>
      <c r="L582" s="302"/>
      <c r="M582" s="306"/>
      <c r="N582" s="303"/>
      <c r="O582" s="307"/>
    </row>
    <row r="583" spans="1:15">
      <c r="A583" s="329"/>
      <c r="B583" s="302"/>
      <c r="C583" s="303"/>
      <c r="D583" s="305"/>
      <c r="E583" s="309"/>
      <c r="F583" s="302"/>
      <c r="G583" s="302"/>
      <c r="H583" s="302"/>
      <c r="I583" s="302"/>
      <c r="J583" s="302"/>
      <c r="K583" s="302"/>
      <c r="L583" s="302"/>
      <c r="M583" s="306"/>
      <c r="N583" s="303"/>
      <c r="O583" s="307"/>
    </row>
    <row r="584" spans="1:15">
      <c r="A584" s="329"/>
      <c r="B584" s="302"/>
      <c r="C584" s="303"/>
      <c r="D584" s="305"/>
      <c r="E584" s="309"/>
      <c r="F584" s="302"/>
      <c r="G584" s="302"/>
      <c r="H584" s="302"/>
      <c r="I584" s="302"/>
      <c r="J584" s="302"/>
      <c r="K584" s="302"/>
      <c r="L584" s="302"/>
      <c r="M584" s="306"/>
      <c r="N584" s="303"/>
      <c r="O584" s="307"/>
    </row>
    <row r="585" spans="1:15">
      <c r="A585" s="329"/>
      <c r="B585" s="302"/>
      <c r="C585" s="303"/>
      <c r="D585" s="305"/>
      <c r="E585" s="309"/>
      <c r="F585" s="302"/>
      <c r="G585" s="302"/>
      <c r="H585" s="302"/>
      <c r="I585" s="302"/>
      <c r="J585" s="302"/>
      <c r="K585" s="302"/>
      <c r="L585" s="302"/>
      <c r="M585" s="306"/>
      <c r="N585" s="303"/>
      <c r="O585" s="307"/>
    </row>
    <row r="586" spans="1:15">
      <c r="A586" s="329"/>
      <c r="B586" s="302"/>
      <c r="C586" s="303"/>
      <c r="D586" s="305"/>
      <c r="E586" s="309"/>
      <c r="F586" s="302"/>
      <c r="G586" s="302"/>
      <c r="H586" s="302"/>
      <c r="I586" s="302"/>
      <c r="J586" s="302"/>
      <c r="K586" s="302"/>
      <c r="L586" s="302"/>
      <c r="M586" s="306"/>
      <c r="N586" s="303"/>
      <c r="O586" s="307"/>
    </row>
    <row r="587" spans="1:15" ht="15.75" thickBot="1">
      <c r="A587" s="330"/>
      <c r="B587" s="312"/>
      <c r="C587" s="313"/>
      <c r="D587" s="315"/>
      <c r="E587" s="314"/>
      <c r="F587" s="316"/>
      <c r="G587" s="316"/>
      <c r="H587" s="312"/>
      <c r="I587" s="312"/>
      <c r="J587" s="312"/>
      <c r="K587" s="312"/>
      <c r="L587" s="312"/>
      <c r="M587" s="317"/>
      <c r="N587" s="313"/>
      <c r="O587" s="318"/>
    </row>
    <row r="588" spans="1:15" ht="15.75" thickBot="1">
      <c r="A588" s="331" t="s">
        <v>52</v>
      </c>
      <c r="B588" s="332"/>
      <c r="C588" s="332"/>
      <c r="D588" s="332"/>
      <c r="E588" s="332"/>
      <c r="F588" s="332"/>
      <c r="G588" s="332"/>
      <c r="H588" s="332"/>
      <c r="I588" s="332"/>
      <c r="J588" s="332"/>
      <c r="K588" s="332"/>
      <c r="L588" s="332"/>
      <c r="M588" s="333">
        <f>SUM(M328:M587)</f>
        <v>0</v>
      </c>
      <c r="N588" s="334"/>
      <c r="O588" s="335"/>
    </row>
  </sheetData>
  <autoFilter ref="A2:O141" xr:uid="{4AB92E2E-5DD0-4202-AE19-1E975668482A}">
    <filterColumn colId="13" showButton="0"/>
  </autoFilter>
  <mergeCells count="23">
    <mergeCell ref="M140:M141"/>
    <mergeCell ref="N140:O141"/>
    <mergeCell ref="M2:M3"/>
    <mergeCell ref="A137:D137"/>
    <mergeCell ref="M138:M139"/>
    <mergeCell ref="N138:N139"/>
    <mergeCell ref="O138:O139"/>
    <mergeCell ref="W2:X2"/>
    <mergeCell ref="N2:O2"/>
    <mergeCell ref="A1:M1"/>
    <mergeCell ref="N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8" scale="6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24"/>
  <sheetViews>
    <sheetView view="pageBreakPreview" topLeftCell="A68" zoomScaleSheetLayoutView="100" workbookViewId="0">
      <selection activeCell="N74" sqref="N74"/>
    </sheetView>
  </sheetViews>
  <sheetFormatPr defaultColWidth="9" defaultRowHeight="15"/>
  <cols>
    <col min="1" max="1" width="5.42578125" customWidth="1"/>
    <col min="2" max="2" width="12.85546875" customWidth="1"/>
    <col min="4" max="4" width="14.42578125" customWidth="1"/>
    <col min="5" max="5" width="14.140625" customWidth="1"/>
    <col min="6" max="6" width="15.42578125" customWidth="1"/>
    <col min="7" max="7" width="17.28515625" customWidth="1"/>
    <col min="8" max="8" width="14" customWidth="1"/>
    <col min="9" max="9" width="15.42578125" customWidth="1"/>
    <col min="10" max="10" width="12.42578125" customWidth="1"/>
    <col min="11" max="11" width="11" customWidth="1"/>
    <col min="14" max="14" width="12" customWidth="1"/>
    <col min="15" max="16" width="12.42578125"/>
    <col min="17" max="17" width="10.42578125" customWidth="1"/>
  </cols>
  <sheetData>
    <row r="1" spans="1:11" ht="36">
      <c r="A1" s="872" t="s">
        <v>149</v>
      </c>
      <c r="B1" s="873"/>
      <c r="C1" s="873"/>
      <c r="D1" s="873"/>
      <c r="E1" s="873"/>
      <c r="F1" s="873"/>
      <c r="G1" s="873"/>
      <c r="H1" s="874"/>
      <c r="I1" s="17"/>
      <c r="J1" s="18" t="s">
        <v>1</v>
      </c>
      <c r="K1" s="19">
        <v>10.763999999999999</v>
      </c>
    </row>
    <row r="2" spans="1:11" ht="33" customHeight="1">
      <c r="A2" s="2" t="s">
        <v>150</v>
      </c>
      <c r="B2" s="3" t="s">
        <v>151</v>
      </c>
      <c r="C2" s="3" t="s">
        <v>30</v>
      </c>
      <c r="D2" s="4" t="s">
        <v>152</v>
      </c>
      <c r="E2" s="4" t="s">
        <v>153</v>
      </c>
      <c r="F2" s="5" t="s">
        <v>154</v>
      </c>
      <c r="G2" s="5" t="s">
        <v>155</v>
      </c>
      <c r="H2" s="4" t="s">
        <v>156</v>
      </c>
      <c r="I2" s="20" t="s">
        <v>157</v>
      </c>
    </row>
    <row r="3" spans="1:11" ht="27" customHeight="1">
      <c r="A3" s="2">
        <v>1</v>
      </c>
      <c r="B3" s="3" t="s">
        <v>158</v>
      </c>
      <c r="C3" s="3">
        <v>0</v>
      </c>
      <c r="D3" s="6">
        <v>492.01832610000002</v>
      </c>
      <c r="E3" s="6">
        <v>614</v>
      </c>
      <c r="F3" s="7">
        <f>D3*C3</f>
        <v>0</v>
      </c>
      <c r="G3" s="7">
        <f t="shared" ref="G3:G9" si="0">E3*C3</f>
        <v>0</v>
      </c>
      <c r="H3" s="6">
        <f t="shared" ref="H3:H9" si="1">E3*$F$95</f>
        <v>279.98400000000004</v>
      </c>
      <c r="I3" s="7">
        <f>H3*C3</f>
        <v>0</v>
      </c>
    </row>
    <row r="4" spans="1:11">
      <c r="A4" s="2">
        <v>2</v>
      </c>
      <c r="B4" s="3" t="s">
        <v>159</v>
      </c>
      <c r="C4" s="3">
        <v>20</v>
      </c>
      <c r="D4" s="6">
        <f>'BLOCK-A &amp; Common area cal'!M9</f>
        <v>480.18203999999997</v>
      </c>
      <c r="E4" s="6">
        <f>Villaments!O67</f>
        <v>610.37492330641203</v>
      </c>
      <c r="F4" s="7">
        <f t="shared" ref="F4:F9" si="2">D4*C4</f>
        <v>9603.6407999999992</v>
      </c>
      <c r="G4" s="7">
        <f t="shared" si="0"/>
        <v>12207.49846612824</v>
      </c>
      <c r="H4" s="6">
        <f>E4*$F$95</f>
        <v>278.33096502772389</v>
      </c>
      <c r="I4" s="7">
        <f t="shared" ref="I4:I9" si="3">H4*C4</f>
        <v>5566.6193005544774</v>
      </c>
      <c r="J4" s="21"/>
    </row>
    <row r="5" spans="1:11">
      <c r="A5" s="2">
        <v>3</v>
      </c>
      <c r="B5" s="3" t="s">
        <v>159</v>
      </c>
      <c r="C5" s="3">
        <v>5</v>
      </c>
      <c r="D5" s="6">
        <f>'BLOCK-A &amp; Common area cal'!M14</f>
        <v>512.58167999999989</v>
      </c>
      <c r="E5" s="6">
        <f>Villaments!O69</f>
        <v>651.7906304831057</v>
      </c>
      <c r="F5" s="7">
        <f t="shared" si="2"/>
        <v>2562.9083999999993</v>
      </c>
      <c r="G5" s="7">
        <f t="shared" si="0"/>
        <v>3258.9531524155286</v>
      </c>
      <c r="H5" s="6">
        <f t="shared" si="1"/>
        <v>297.21652750029619</v>
      </c>
      <c r="I5" s="7">
        <f t="shared" si="3"/>
        <v>1486.082637501481</v>
      </c>
      <c r="J5" s="21"/>
    </row>
    <row r="6" spans="1:11">
      <c r="A6" s="2">
        <v>4</v>
      </c>
      <c r="B6" s="3" t="s">
        <v>160</v>
      </c>
      <c r="C6" s="3">
        <v>5</v>
      </c>
      <c r="D6" s="6">
        <f>'BLOCK-A &amp; Common area cal'!M17</f>
        <v>639.05867999999998</v>
      </c>
      <c r="E6" s="6">
        <f>Villaments!O72</f>
        <v>811.22381537551416</v>
      </c>
      <c r="F6" s="7">
        <f t="shared" si="2"/>
        <v>3195.2934</v>
      </c>
      <c r="G6" s="7">
        <f t="shared" si="0"/>
        <v>4056.1190768775709</v>
      </c>
      <c r="H6" s="6">
        <f t="shared" si="1"/>
        <v>369.91805981123446</v>
      </c>
      <c r="I6" s="7">
        <f t="shared" si="3"/>
        <v>1849.5902990561722</v>
      </c>
      <c r="J6" s="21"/>
    </row>
    <row r="7" spans="1:11">
      <c r="A7" s="2">
        <v>5</v>
      </c>
      <c r="B7" s="3" t="s">
        <v>15</v>
      </c>
      <c r="C7" s="3">
        <v>20</v>
      </c>
      <c r="D7" s="6">
        <f>'BLOCK-A &amp; Common area cal'!M15</f>
        <v>747.9903599999999</v>
      </c>
      <c r="E7" s="6">
        <f>Villaments!O70</f>
        <v>949.59744641476289</v>
      </c>
      <c r="F7" s="7">
        <f t="shared" si="2"/>
        <v>14959.807199999997</v>
      </c>
      <c r="G7" s="7">
        <f t="shared" si="0"/>
        <v>18991.948928295256</v>
      </c>
      <c r="H7" s="6">
        <f t="shared" si="1"/>
        <v>433.01643556513187</v>
      </c>
      <c r="I7" s="7">
        <f t="shared" si="3"/>
        <v>8660.3287113026381</v>
      </c>
      <c r="J7" s="21"/>
    </row>
    <row r="8" spans="1:11">
      <c r="A8" s="2">
        <v>6</v>
      </c>
      <c r="B8" s="3" t="s">
        <v>15</v>
      </c>
      <c r="C8" s="3">
        <v>15</v>
      </c>
      <c r="D8" s="6">
        <f>'BLOCK-A &amp; Common area cal'!M15</f>
        <v>747.9903599999999</v>
      </c>
      <c r="E8" s="6">
        <f>E7</f>
        <v>949.59744641476289</v>
      </c>
      <c r="F8" s="7">
        <f t="shared" si="2"/>
        <v>11219.855399999999</v>
      </c>
      <c r="G8" s="7">
        <f t="shared" si="0"/>
        <v>14243.961696221444</v>
      </c>
      <c r="H8" s="6">
        <f t="shared" si="1"/>
        <v>433.01643556513187</v>
      </c>
      <c r="I8" s="7">
        <f t="shared" si="3"/>
        <v>6495.2465334769777</v>
      </c>
      <c r="J8" s="21"/>
    </row>
    <row r="9" spans="1:11">
      <c r="A9" s="2">
        <v>7</v>
      </c>
      <c r="B9" s="3" t="s">
        <v>161</v>
      </c>
      <c r="C9" s="3">
        <v>5</v>
      </c>
      <c r="D9" s="6">
        <f>'BLOCK-A &amp; Common area cal'!M11</f>
        <v>1043.7850799999999</v>
      </c>
      <c r="E9" s="6">
        <f>Villaments!O66</f>
        <v>1326.1118230312213</v>
      </c>
      <c r="F9" s="7">
        <f t="shared" si="2"/>
        <v>5218.9253999999992</v>
      </c>
      <c r="G9" s="7">
        <f t="shared" si="0"/>
        <v>6630.5591151561066</v>
      </c>
      <c r="H9" s="6">
        <f t="shared" si="1"/>
        <v>604.70699130223693</v>
      </c>
      <c r="I9" s="7">
        <f t="shared" si="3"/>
        <v>3023.5349565111846</v>
      </c>
      <c r="J9" s="21"/>
    </row>
    <row r="10" spans="1:11">
      <c r="A10" s="8"/>
      <c r="B10" s="9"/>
      <c r="C10" s="10">
        <f>SUM(C3:C9)</f>
        <v>70</v>
      </c>
      <c r="D10" s="11">
        <f t="shared" ref="D10:G10" si="4">SUM(D3:D9)</f>
        <v>4663.6065260999994</v>
      </c>
      <c r="E10" s="11">
        <f t="shared" si="4"/>
        <v>5912.6960850257792</v>
      </c>
      <c r="F10" s="11">
        <f t="shared" si="4"/>
        <v>46760.430599999992</v>
      </c>
      <c r="G10" s="11">
        <f t="shared" si="4"/>
        <v>59389.040435094146</v>
      </c>
      <c r="H10" s="12"/>
      <c r="I10" s="11">
        <f>SUM(I3:I9)</f>
        <v>27081.402438402933</v>
      </c>
      <c r="J10" s="22">
        <f>G10/5</f>
        <v>11877.80808701883</v>
      </c>
    </row>
    <row r="12" spans="1:11" ht="36">
      <c r="A12" s="872" t="s">
        <v>162</v>
      </c>
      <c r="B12" s="873"/>
      <c r="C12" s="873"/>
      <c r="D12" s="873"/>
      <c r="E12" s="873"/>
      <c r="F12" s="873"/>
      <c r="G12" s="873"/>
      <c r="H12" s="874"/>
      <c r="I12" s="17"/>
      <c r="J12" s="22">
        <f>G12/5</f>
        <v>0</v>
      </c>
    </row>
    <row r="13" spans="1:11" ht="33" customHeight="1">
      <c r="A13" s="2" t="s">
        <v>150</v>
      </c>
      <c r="B13" s="3" t="s">
        <v>151</v>
      </c>
      <c r="C13" s="3" t="s">
        <v>30</v>
      </c>
      <c r="D13" s="4" t="s">
        <v>152</v>
      </c>
      <c r="E13" s="4" t="s">
        <v>153</v>
      </c>
      <c r="F13" s="5" t="s">
        <v>154</v>
      </c>
      <c r="G13" s="5" t="s">
        <v>155</v>
      </c>
      <c r="H13" s="4" t="s">
        <v>156</v>
      </c>
      <c r="I13" s="20" t="s">
        <v>157</v>
      </c>
      <c r="J13">
        <f>J12*6</f>
        <v>0</v>
      </c>
    </row>
    <row r="14" spans="1:11" ht="27" customHeight="1">
      <c r="A14" s="2">
        <v>1</v>
      </c>
      <c r="B14" s="3" t="s">
        <v>158</v>
      </c>
      <c r="C14" s="3">
        <v>0</v>
      </c>
      <c r="D14" s="6">
        <f>D3</f>
        <v>492.01832610000002</v>
      </c>
      <c r="E14" s="6">
        <f>E3</f>
        <v>614</v>
      </c>
      <c r="F14" s="7">
        <f>D14*C14</f>
        <v>0</v>
      </c>
      <c r="G14" s="7">
        <f t="shared" ref="G14:G20" si="5">E14*C14</f>
        <v>0</v>
      </c>
      <c r="H14" s="6">
        <f t="shared" ref="H14:H20" si="6">E14*$F$95</f>
        <v>279.98400000000004</v>
      </c>
      <c r="I14" s="7">
        <f>H14*C14</f>
        <v>0</v>
      </c>
    </row>
    <row r="15" spans="1:11">
      <c r="A15" s="2">
        <v>2</v>
      </c>
      <c r="B15" s="3" t="s">
        <v>159</v>
      </c>
      <c r="C15" s="3">
        <v>40</v>
      </c>
      <c r="D15" s="6">
        <f t="shared" ref="D15:E20" si="7">D4</f>
        <v>480.18203999999997</v>
      </c>
      <c r="E15" s="6">
        <f t="shared" si="7"/>
        <v>610.37492330641203</v>
      </c>
      <c r="F15" s="7">
        <f t="shared" ref="F15:F20" si="8">D15*C15</f>
        <v>19207.281599999998</v>
      </c>
      <c r="G15" s="7">
        <f t="shared" si="5"/>
        <v>24414.996932256479</v>
      </c>
      <c r="H15" s="6">
        <f t="shared" si="6"/>
        <v>278.33096502772389</v>
      </c>
      <c r="I15" s="7">
        <f t="shared" ref="I15:I20" si="9">H15*C15</f>
        <v>11133.238601108955</v>
      </c>
    </row>
    <row r="16" spans="1:11">
      <c r="A16" s="2">
        <v>3</v>
      </c>
      <c r="B16" s="3" t="s">
        <v>159</v>
      </c>
      <c r="C16" s="3">
        <v>10</v>
      </c>
      <c r="D16" s="6">
        <f t="shared" si="7"/>
        <v>512.58167999999989</v>
      </c>
      <c r="E16" s="6">
        <f t="shared" si="7"/>
        <v>651.7906304831057</v>
      </c>
      <c r="F16" s="7">
        <f t="shared" si="8"/>
        <v>5125.8167999999987</v>
      </c>
      <c r="G16" s="7">
        <f t="shared" si="5"/>
        <v>6517.9063048310572</v>
      </c>
      <c r="H16" s="6">
        <f t="shared" si="6"/>
        <v>297.21652750029619</v>
      </c>
      <c r="I16" s="7">
        <f t="shared" si="9"/>
        <v>2972.1652750029621</v>
      </c>
    </row>
    <row r="17" spans="1:10">
      <c r="A17" s="2">
        <v>4</v>
      </c>
      <c r="B17" s="3" t="s">
        <v>163</v>
      </c>
      <c r="C17" s="3">
        <v>10</v>
      </c>
      <c r="D17" s="6">
        <f t="shared" si="7"/>
        <v>639.05867999999998</v>
      </c>
      <c r="E17" s="6">
        <f t="shared" si="7"/>
        <v>811.22381537551416</v>
      </c>
      <c r="F17" s="7">
        <f t="shared" si="8"/>
        <v>6390.5868</v>
      </c>
      <c r="G17" s="7">
        <f t="shared" si="5"/>
        <v>8112.2381537551419</v>
      </c>
      <c r="H17" s="6">
        <f t="shared" si="6"/>
        <v>369.91805981123446</v>
      </c>
      <c r="I17" s="7">
        <f t="shared" si="9"/>
        <v>3699.1805981123443</v>
      </c>
    </row>
    <row r="18" spans="1:10">
      <c r="A18" s="2">
        <v>5</v>
      </c>
      <c r="B18" s="3" t="s">
        <v>15</v>
      </c>
      <c r="C18" s="3">
        <v>43</v>
      </c>
      <c r="D18" s="6">
        <f t="shared" si="7"/>
        <v>747.9903599999999</v>
      </c>
      <c r="E18" s="6">
        <f t="shared" si="7"/>
        <v>949.59744641476289</v>
      </c>
      <c r="F18" s="7">
        <f t="shared" si="8"/>
        <v>32163.585479999994</v>
      </c>
      <c r="G18" s="7">
        <f t="shared" si="5"/>
        <v>40832.690195834803</v>
      </c>
      <c r="H18" s="6">
        <f t="shared" si="6"/>
        <v>433.01643556513187</v>
      </c>
      <c r="I18" s="7">
        <f t="shared" si="9"/>
        <v>18619.706729300669</v>
      </c>
    </row>
    <row r="19" spans="1:10">
      <c r="A19" s="2">
        <v>6</v>
      </c>
      <c r="B19" s="3" t="s">
        <v>15</v>
      </c>
      <c r="C19" s="3">
        <v>33</v>
      </c>
      <c r="D19" s="6">
        <f t="shared" si="7"/>
        <v>747.9903599999999</v>
      </c>
      <c r="E19" s="6">
        <f t="shared" si="7"/>
        <v>949.59744641476289</v>
      </c>
      <c r="F19" s="7">
        <f t="shared" si="8"/>
        <v>24683.681879999996</v>
      </c>
      <c r="G19" s="7">
        <f t="shared" si="5"/>
        <v>31336.715731687174</v>
      </c>
      <c r="H19" s="6">
        <f t="shared" si="6"/>
        <v>433.01643556513187</v>
      </c>
      <c r="I19" s="7">
        <f t="shared" si="9"/>
        <v>14289.542373649352</v>
      </c>
    </row>
    <row r="20" spans="1:10">
      <c r="A20" s="2">
        <v>7</v>
      </c>
      <c r="B20" s="3" t="s">
        <v>161</v>
      </c>
      <c r="C20" s="3">
        <v>10</v>
      </c>
      <c r="D20" s="6">
        <f t="shared" si="7"/>
        <v>1043.7850799999999</v>
      </c>
      <c r="E20" s="6">
        <f t="shared" si="7"/>
        <v>1326.1118230312213</v>
      </c>
      <c r="F20" s="7">
        <f t="shared" si="8"/>
        <v>10437.850799999998</v>
      </c>
      <c r="G20" s="7">
        <f t="shared" si="5"/>
        <v>13261.118230312213</v>
      </c>
      <c r="H20" s="6">
        <f t="shared" si="6"/>
        <v>604.70699130223693</v>
      </c>
      <c r="I20" s="7">
        <f t="shared" si="9"/>
        <v>6047.0699130223693</v>
      </c>
    </row>
    <row r="21" spans="1:10">
      <c r="A21" s="8"/>
      <c r="B21" s="9"/>
      <c r="C21" s="10">
        <f>SUM(C14:C20)</f>
        <v>146</v>
      </c>
      <c r="D21" s="11">
        <f t="shared" ref="D21:G21" si="10">SUM(D14:D20)</f>
        <v>4663.6065260999994</v>
      </c>
      <c r="E21" s="11">
        <f t="shared" si="10"/>
        <v>5912.6960850257792</v>
      </c>
      <c r="F21" s="11">
        <f t="shared" si="10"/>
        <v>98008.803359999976</v>
      </c>
      <c r="G21" s="11">
        <f t="shared" si="10"/>
        <v>124475.66554867687</v>
      </c>
      <c r="H21" s="12"/>
      <c r="I21" s="11">
        <f>SUM(I14:I20)</f>
        <v>56760.903490196652</v>
      </c>
      <c r="J21" s="22">
        <f>G21/5</f>
        <v>24895.133109735376</v>
      </c>
    </row>
    <row r="22" spans="1:10">
      <c r="A22" s="13"/>
      <c r="B22" s="13"/>
      <c r="C22" s="14"/>
      <c r="D22" s="15"/>
      <c r="E22" s="15"/>
      <c r="F22" s="15"/>
      <c r="G22" s="15"/>
      <c r="H22" s="16"/>
      <c r="I22" s="22"/>
      <c r="J22">
        <f>J21*6</f>
        <v>149370.79865841224</v>
      </c>
    </row>
    <row r="23" spans="1:10" ht="33" customHeight="1">
      <c r="A23" s="872" t="s">
        <v>164</v>
      </c>
      <c r="B23" s="873"/>
      <c r="C23" s="873"/>
      <c r="D23" s="873"/>
      <c r="E23" s="873"/>
      <c r="F23" s="873"/>
      <c r="G23" s="873"/>
      <c r="H23" s="874"/>
      <c r="I23" s="17"/>
    </row>
    <row r="24" spans="1:10" ht="27" customHeight="1">
      <c r="A24" s="2" t="s">
        <v>150</v>
      </c>
      <c r="B24" s="3" t="s">
        <v>151</v>
      </c>
      <c r="C24" s="3" t="s">
        <v>30</v>
      </c>
      <c r="D24" s="4" t="s">
        <v>152</v>
      </c>
      <c r="E24" s="4" t="s">
        <v>153</v>
      </c>
      <c r="F24" s="5" t="s">
        <v>154</v>
      </c>
      <c r="G24" s="5" t="s">
        <v>155</v>
      </c>
      <c r="H24" s="4" t="s">
        <v>156</v>
      </c>
      <c r="I24" s="20" t="s">
        <v>157</v>
      </c>
    </row>
    <row r="25" spans="1:10">
      <c r="A25" s="2">
        <v>1</v>
      </c>
      <c r="B25" s="3" t="s">
        <v>158</v>
      </c>
      <c r="C25" s="3">
        <f t="shared" ref="C25:C31" si="11">C3</f>
        <v>0</v>
      </c>
      <c r="D25" s="6">
        <f>D14</f>
        <v>492.01832610000002</v>
      </c>
      <c r="E25" s="6">
        <f>E14</f>
        <v>614</v>
      </c>
      <c r="F25" s="7">
        <f>D25*C25</f>
        <v>0</v>
      </c>
      <c r="G25" s="7">
        <f t="shared" ref="G25:G31" si="12">E25*C25</f>
        <v>0</v>
      </c>
      <c r="H25" s="6">
        <f t="shared" ref="H25:H31" si="13">E25*$F$95</f>
        <v>279.98400000000004</v>
      </c>
      <c r="I25" s="7">
        <f>H25*C25</f>
        <v>0</v>
      </c>
    </row>
    <row r="26" spans="1:10">
      <c r="A26" s="2">
        <v>2</v>
      </c>
      <c r="B26" s="3" t="s">
        <v>159</v>
      </c>
      <c r="C26" s="3">
        <f t="shared" si="11"/>
        <v>20</v>
      </c>
      <c r="D26" s="6">
        <f t="shared" ref="D26:E26" si="14">D15</f>
        <v>480.18203999999997</v>
      </c>
      <c r="E26" s="6">
        <f t="shared" si="14"/>
        <v>610.37492330641203</v>
      </c>
      <c r="F26" s="7">
        <f t="shared" ref="F26:F31" si="15">D26*C26</f>
        <v>9603.6407999999992</v>
      </c>
      <c r="G26" s="7">
        <f t="shared" si="12"/>
        <v>12207.49846612824</v>
      </c>
      <c r="H26" s="6">
        <f t="shared" si="13"/>
        <v>278.33096502772389</v>
      </c>
      <c r="I26" s="7">
        <f t="shared" ref="I26:I31" si="16">H26*C26</f>
        <v>5566.6193005544774</v>
      </c>
    </row>
    <row r="27" spans="1:10">
      <c r="A27" s="2">
        <v>3</v>
      </c>
      <c r="B27" s="3" t="s">
        <v>159</v>
      </c>
      <c r="C27" s="3">
        <f t="shared" si="11"/>
        <v>5</v>
      </c>
      <c r="D27" s="6">
        <f t="shared" ref="D27:E27" si="17">D16</f>
        <v>512.58167999999989</v>
      </c>
      <c r="E27" s="6">
        <f t="shared" si="17"/>
        <v>651.7906304831057</v>
      </c>
      <c r="F27" s="7">
        <f t="shared" si="15"/>
        <v>2562.9083999999993</v>
      </c>
      <c r="G27" s="7">
        <f t="shared" si="12"/>
        <v>3258.9531524155286</v>
      </c>
      <c r="H27" s="6">
        <f t="shared" si="13"/>
        <v>297.21652750029619</v>
      </c>
      <c r="I27" s="7">
        <f t="shared" si="16"/>
        <v>1486.082637501481</v>
      </c>
    </row>
    <row r="28" spans="1:10">
      <c r="A28" s="2">
        <v>4</v>
      </c>
      <c r="B28" s="3" t="s">
        <v>163</v>
      </c>
      <c r="C28" s="3">
        <f t="shared" si="11"/>
        <v>5</v>
      </c>
      <c r="D28" s="6">
        <f t="shared" ref="D28:E28" si="18">D17</f>
        <v>639.05867999999998</v>
      </c>
      <c r="E28" s="6">
        <f t="shared" si="18"/>
        <v>811.22381537551416</v>
      </c>
      <c r="F28" s="7">
        <f t="shared" si="15"/>
        <v>3195.2934</v>
      </c>
      <c r="G28" s="7">
        <f t="shared" si="12"/>
        <v>4056.1190768775709</v>
      </c>
      <c r="H28" s="6">
        <f t="shared" si="13"/>
        <v>369.91805981123446</v>
      </c>
      <c r="I28" s="7">
        <f t="shared" si="16"/>
        <v>1849.5902990561722</v>
      </c>
    </row>
    <row r="29" spans="1:10">
      <c r="A29" s="2">
        <v>5</v>
      </c>
      <c r="B29" s="3" t="s">
        <v>15</v>
      </c>
      <c r="C29" s="3">
        <f t="shared" si="11"/>
        <v>20</v>
      </c>
      <c r="D29" s="6">
        <f t="shared" ref="D29:E29" si="19">D18</f>
        <v>747.9903599999999</v>
      </c>
      <c r="E29" s="6">
        <f t="shared" si="19"/>
        <v>949.59744641476289</v>
      </c>
      <c r="F29" s="7">
        <f t="shared" si="15"/>
        <v>14959.807199999997</v>
      </c>
      <c r="G29" s="7">
        <f t="shared" si="12"/>
        <v>18991.948928295256</v>
      </c>
      <c r="H29" s="6">
        <f t="shared" si="13"/>
        <v>433.01643556513187</v>
      </c>
      <c r="I29" s="7">
        <f t="shared" si="16"/>
        <v>8660.3287113026381</v>
      </c>
    </row>
    <row r="30" spans="1:10">
      <c r="A30" s="2">
        <v>6</v>
      </c>
      <c r="B30" s="3" t="s">
        <v>15</v>
      </c>
      <c r="C30" s="3">
        <f t="shared" si="11"/>
        <v>15</v>
      </c>
      <c r="D30" s="6">
        <f t="shared" ref="D30:E30" si="20">D19</f>
        <v>747.9903599999999</v>
      </c>
      <c r="E30" s="6">
        <f t="shared" si="20"/>
        <v>949.59744641476289</v>
      </c>
      <c r="F30" s="7">
        <f t="shared" si="15"/>
        <v>11219.855399999999</v>
      </c>
      <c r="G30" s="7">
        <f t="shared" si="12"/>
        <v>14243.961696221444</v>
      </c>
      <c r="H30" s="6">
        <f t="shared" si="13"/>
        <v>433.01643556513187</v>
      </c>
      <c r="I30" s="7">
        <f t="shared" si="16"/>
        <v>6495.2465334769777</v>
      </c>
    </row>
    <row r="31" spans="1:10">
      <c r="A31" s="2">
        <v>7</v>
      </c>
      <c r="B31" s="3" t="s">
        <v>161</v>
      </c>
      <c r="C31" s="3">
        <f t="shared" si="11"/>
        <v>5</v>
      </c>
      <c r="D31" s="6">
        <f t="shared" ref="D31:E31" si="21">D20</f>
        <v>1043.7850799999999</v>
      </c>
      <c r="E31" s="6">
        <f t="shared" si="21"/>
        <v>1326.1118230312213</v>
      </c>
      <c r="F31" s="7">
        <f t="shared" si="15"/>
        <v>5218.9253999999992</v>
      </c>
      <c r="G31" s="7">
        <f t="shared" si="12"/>
        <v>6630.5591151561066</v>
      </c>
      <c r="H31" s="6">
        <f t="shared" si="13"/>
        <v>604.70699130223693</v>
      </c>
      <c r="I31" s="7">
        <f t="shared" si="16"/>
        <v>3023.5349565111846</v>
      </c>
    </row>
    <row r="32" spans="1:10">
      <c r="A32" s="8"/>
      <c r="B32" s="9"/>
      <c r="C32" s="10">
        <f>SUM(C25:C31)</f>
        <v>70</v>
      </c>
      <c r="D32" s="11">
        <f t="shared" ref="D32:G32" si="22">SUM(D25:D31)</f>
        <v>4663.6065260999994</v>
      </c>
      <c r="E32" s="11">
        <f t="shared" si="22"/>
        <v>5912.6960850257792</v>
      </c>
      <c r="F32" s="11">
        <f t="shared" si="22"/>
        <v>46760.430599999992</v>
      </c>
      <c r="G32" s="11">
        <f t="shared" si="22"/>
        <v>59389.040435094146</v>
      </c>
      <c r="H32" s="12"/>
      <c r="I32" s="11">
        <f>SUM(I25:I31)</f>
        <v>27081.402438402933</v>
      </c>
      <c r="J32" s="22">
        <f>G32/5</f>
        <v>11877.80808701883</v>
      </c>
    </row>
    <row r="33" spans="1:10">
      <c r="J33">
        <f>J32*6</f>
        <v>71266.848522112981</v>
      </c>
    </row>
    <row r="34" spans="1:10" ht="36">
      <c r="A34" s="872" t="s">
        <v>165</v>
      </c>
      <c r="B34" s="873"/>
      <c r="C34" s="873"/>
      <c r="D34" s="873"/>
      <c r="E34" s="873"/>
      <c r="F34" s="873"/>
      <c r="G34" s="873"/>
      <c r="H34" s="874"/>
      <c r="I34" s="17"/>
    </row>
    <row r="35" spans="1:10" ht="33" customHeight="1">
      <c r="A35" s="2" t="s">
        <v>150</v>
      </c>
      <c r="B35" s="3" t="s">
        <v>151</v>
      </c>
      <c r="C35" s="3" t="s">
        <v>30</v>
      </c>
      <c r="D35" s="4" t="s">
        <v>152</v>
      </c>
      <c r="E35" s="4" t="s">
        <v>153</v>
      </c>
      <c r="F35" s="5" t="s">
        <v>154</v>
      </c>
      <c r="G35" s="5" t="s">
        <v>155</v>
      </c>
      <c r="H35" s="4" t="s">
        <v>156</v>
      </c>
      <c r="I35" s="20" t="s">
        <v>157</v>
      </c>
    </row>
    <row r="36" spans="1:10" ht="27" customHeight="1">
      <c r="A36" s="2">
        <v>1</v>
      </c>
      <c r="B36" s="3" t="s">
        <v>158</v>
      </c>
      <c r="C36" s="3">
        <v>0</v>
      </c>
      <c r="D36" s="6">
        <f>D25</f>
        <v>492.01832610000002</v>
      </c>
      <c r="E36" s="6">
        <f>E25</f>
        <v>614</v>
      </c>
      <c r="F36" s="7">
        <f>D36*C36</f>
        <v>0</v>
      </c>
      <c r="G36" s="7">
        <f t="shared" ref="G36:G42" si="23">E36*C36</f>
        <v>0</v>
      </c>
      <c r="H36" s="6">
        <f t="shared" ref="H36:H42" si="24">E36*$F$95</f>
        <v>279.98400000000004</v>
      </c>
      <c r="I36" s="7">
        <f>H36*C36</f>
        <v>0</v>
      </c>
    </row>
    <row r="37" spans="1:10">
      <c r="A37" s="2">
        <v>2</v>
      </c>
      <c r="B37" s="3" t="s">
        <v>159</v>
      </c>
      <c r="C37" s="3">
        <v>40</v>
      </c>
      <c r="D37" s="6">
        <f t="shared" ref="D37:E37" si="25">D26</f>
        <v>480.18203999999997</v>
      </c>
      <c r="E37" s="6">
        <f t="shared" si="25"/>
        <v>610.37492330641203</v>
      </c>
      <c r="F37" s="7">
        <f t="shared" ref="F37:F42" si="26">D37*C37</f>
        <v>19207.281599999998</v>
      </c>
      <c r="G37" s="7">
        <f t="shared" si="23"/>
        <v>24414.996932256479</v>
      </c>
      <c r="H37" s="6">
        <f t="shared" si="24"/>
        <v>278.33096502772389</v>
      </c>
      <c r="I37" s="7">
        <f t="shared" ref="I37:I42" si="27">H37*C37</f>
        <v>11133.238601108955</v>
      </c>
    </row>
    <row r="38" spans="1:10">
      <c r="A38" s="2">
        <v>3</v>
      </c>
      <c r="B38" s="3" t="s">
        <v>159</v>
      </c>
      <c r="C38" s="3">
        <v>10</v>
      </c>
      <c r="D38" s="6">
        <f t="shared" ref="D38:E38" si="28">D27</f>
        <v>512.58167999999989</v>
      </c>
      <c r="E38" s="6">
        <f t="shared" si="28"/>
        <v>651.7906304831057</v>
      </c>
      <c r="F38" s="7">
        <f t="shared" si="26"/>
        <v>5125.8167999999987</v>
      </c>
      <c r="G38" s="7">
        <f t="shared" si="23"/>
        <v>6517.9063048310572</v>
      </c>
      <c r="H38" s="6">
        <f t="shared" si="24"/>
        <v>297.21652750029619</v>
      </c>
      <c r="I38" s="7">
        <f t="shared" si="27"/>
        <v>2972.1652750029621</v>
      </c>
    </row>
    <row r="39" spans="1:10">
      <c r="A39" s="2">
        <v>4</v>
      </c>
      <c r="B39" s="3" t="s">
        <v>163</v>
      </c>
      <c r="C39" s="3">
        <v>10</v>
      </c>
      <c r="D39" s="6">
        <f t="shared" ref="D39:E39" si="29">D28</f>
        <v>639.05867999999998</v>
      </c>
      <c r="E39" s="6">
        <f t="shared" si="29"/>
        <v>811.22381537551416</v>
      </c>
      <c r="F39" s="7">
        <f t="shared" si="26"/>
        <v>6390.5868</v>
      </c>
      <c r="G39" s="7">
        <f t="shared" si="23"/>
        <v>8112.2381537551419</v>
      </c>
      <c r="H39" s="6">
        <f t="shared" si="24"/>
        <v>369.91805981123446</v>
      </c>
      <c r="I39" s="7">
        <f t="shared" si="27"/>
        <v>3699.1805981123443</v>
      </c>
    </row>
    <row r="40" spans="1:10">
      <c r="A40" s="2">
        <v>5</v>
      </c>
      <c r="B40" s="3" t="s">
        <v>15</v>
      </c>
      <c r="C40" s="3">
        <v>53</v>
      </c>
      <c r="D40" s="6">
        <f t="shared" ref="D40:E40" si="30">D29</f>
        <v>747.9903599999999</v>
      </c>
      <c r="E40" s="6">
        <f t="shared" si="30"/>
        <v>949.59744641476289</v>
      </c>
      <c r="F40" s="7">
        <f t="shared" si="26"/>
        <v>39643.489079999992</v>
      </c>
      <c r="G40" s="7">
        <f t="shared" si="23"/>
        <v>50328.664659982431</v>
      </c>
      <c r="H40" s="6">
        <f t="shared" si="24"/>
        <v>433.01643556513187</v>
      </c>
      <c r="I40" s="7">
        <f t="shared" si="27"/>
        <v>22949.871084951988</v>
      </c>
    </row>
    <row r="41" spans="1:10">
      <c r="A41" s="2">
        <v>6</v>
      </c>
      <c r="B41" s="3" t="s">
        <v>15</v>
      </c>
      <c r="C41" s="3">
        <v>43</v>
      </c>
      <c r="D41" s="6">
        <f t="shared" ref="D41:E41" si="31">D30</f>
        <v>747.9903599999999</v>
      </c>
      <c r="E41" s="6">
        <f t="shared" si="31"/>
        <v>949.59744641476289</v>
      </c>
      <c r="F41" s="7">
        <f t="shared" si="26"/>
        <v>32163.585479999994</v>
      </c>
      <c r="G41" s="7">
        <f t="shared" si="23"/>
        <v>40832.690195834803</v>
      </c>
      <c r="H41" s="6">
        <f t="shared" si="24"/>
        <v>433.01643556513187</v>
      </c>
      <c r="I41" s="7">
        <f t="shared" si="27"/>
        <v>18619.706729300669</v>
      </c>
    </row>
    <row r="42" spans="1:10">
      <c r="A42" s="2">
        <v>7</v>
      </c>
      <c r="B42" s="3" t="s">
        <v>161</v>
      </c>
      <c r="C42" s="3">
        <v>10</v>
      </c>
      <c r="D42" s="6">
        <f t="shared" ref="D42:E42" si="32">D31</f>
        <v>1043.7850799999999</v>
      </c>
      <c r="E42" s="6">
        <f t="shared" si="32"/>
        <v>1326.1118230312213</v>
      </c>
      <c r="F42" s="7">
        <f t="shared" si="26"/>
        <v>10437.850799999998</v>
      </c>
      <c r="G42" s="7">
        <f t="shared" si="23"/>
        <v>13261.118230312213</v>
      </c>
      <c r="H42" s="6">
        <f t="shared" si="24"/>
        <v>604.70699130223693</v>
      </c>
      <c r="I42" s="7">
        <f t="shared" si="27"/>
        <v>6047.0699130223693</v>
      </c>
    </row>
    <row r="43" spans="1:10">
      <c r="A43" s="8"/>
      <c r="B43" s="9"/>
      <c r="C43" s="10">
        <f>SUM(C36:C42)</f>
        <v>166</v>
      </c>
      <c r="D43" s="11">
        <f t="shared" ref="D43:G43" si="33">SUM(D36:D42)</f>
        <v>4663.6065260999994</v>
      </c>
      <c r="E43" s="11">
        <f t="shared" si="33"/>
        <v>5912.6960850257792</v>
      </c>
      <c r="F43" s="11">
        <f t="shared" si="33"/>
        <v>112968.61055999999</v>
      </c>
      <c r="G43" s="11">
        <f t="shared" si="33"/>
        <v>143467.61447697211</v>
      </c>
      <c r="H43" s="12"/>
      <c r="I43" s="11">
        <f>SUM(I36:I42)</f>
        <v>65421.232201499282</v>
      </c>
      <c r="J43" s="22">
        <f>G43/5</f>
        <v>28693.522895394424</v>
      </c>
    </row>
    <row r="44" spans="1:10">
      <c r="J44">
        <f>J43*6</f>
        <v>172161.13737236656</v>
      </c>
    </row>
    <row r="45" spans="1:10" ht="33" customHeight="1">
      <c r="A45" s="872" t="s">
        <v>166</v>
      </c>
      <c r="B45" s="873"/>
      <c r="C45" s="873"/>
      <c r="D45" s="873"/>
      <c r="E45" s="873"/>
      <c r="F45" s="873"/>
      <c r="G45" s="873"/>
      <c r="H45" s="874"/>
      <c r="I45" s="17"/>
    </row>
    <row r="46" spans="1:10" ht="27" customHeight="1">
      <c r="A46" s="2" t="s">
        <v>150</v>
      </c>
      <c r="B46" s="3" t="s">
        <v>151</v>
      </c>
      <c r="C46" s="3" t="s">
        <v>30</v>
      </c>
      <c r="D46" s="4" t="s">
        <v>152</v>
      </c>
      <c r="E46" s="4" t="s">
        <v>153</v>
      </c>
      <c r="F46" s="5" t="s">
        <v>154</v>
      </c>
      <c r="G46" s="5" t="s">
        <v>155</v>
      </c>
      <c r="H46" s="4" t="s">
        <v>156</v>
      </c>
      <c r="I46" s="20" t="s">
        <v>157</v>
      </c>
    </row>
    <row r="47" spans="1:10">
      <c r="A47" s="2">
        <v>1</v>
      </c>
      <c r="B47" s="3" t="s">
        <v>158</v>
      </c>
      <c r="C47" s="3">
        <f t="shared" ref="C47:E53" si="34">C36</f>
        <v>0</v>
      </c>
      <c r="D47" s="6">
        <f>D36</f>
        <v>492.01832610000002</v>
      </c>
      <c r="E47" s="6">
        <f>E36</f>
        <v>614</v>
      </c>
      <c r="F47" s="7">
        <f>D47*C47</f>
        <v>0</v>
      </c>
      <c r="G47" s="7">
        <f t="shared" ref="G47:G53" si="35">E47*C47</f>
        <v>0</v>
      </c>
      <c r="H47" s="6">
        <f t="shared" ref="H47:H53" si="36">E47*$F$95</f>
        <v>279.98400000000004</v>
      </c>
      <c r="I47" s="7">
        <f>H47*C47</f>
        <v>0</v>
      </c>
    </row>
    <row r="48" spans="1:10">
      <c r="A48" s="2">
        <v>2</v>
      </c>
      <c r="B48" s="3" t="s">
        <v>159</v>
      </c>
      <c r="C48" s="3">
        <f t="shared" si="34"/>
        <v>40</v>
      </c>
      <c r="D48" s="6">
        <f t="shared" si="34"/>
        <v>480.18203999999997</v>
      </c>
      <c r="E48" s="6">
        <f t="shared" si="34"/>
        <v>610.37492330641203</v>
      </c>
      <c r="F48" s="7">
        <f t="shared" ref="F48:F53" si="37">D48*C48</f>
        <v>19207.281599999998</v>
      </c>
      <c r="G48" s="7">
        <f t="shared" si="35"/>
        <v>24414.996932256479</v>
      </c>
      <c r="H48" s="6">
        <f t="shared" si="36"/>
        <v>278.33096502772389</v>
      </c>
      <c r="I48" s="7">
        <f t="shared" ref="I48:I53" si="38">H48*C48</f>
        <v>11133.238601108955</v>
      </c>
      <c r="J48" s="22">
        <f>G48/5</f>
        <v>4882.9993864512962</v>
      </c>
    </row>
    <row r="49" spans="1:10">
      <c r="A49" s="2">
        <v>3</v>
      </c>
      <c r="B49" s="3" t="s">
        <v>159</v>
      </c>
      <c r="C49" s="3">
        <f t="shared" si="34"/>
        <v>10</v>
      </c>
      <c r="D49" s="6">
        <f t="shared" si="34"/>
        <v>512.58167999999989</v>
      </c>
      <c r="E49" s="6">
        <f t="shared" si="34"/>
        <v>651.7906304831057</v>
      </c>
      <c r="F49" s="7">
        <f t="shared" si="37"/>
        <v>5125.8167999999987</v>
      </c>
      <c r="G49" s="7">
        <f t="shared" si="35"/>
        <v>6517.9063048310572</v>
      </c>
      <c r="H49" s="6">
        <f t="shared" si="36"/>
        <v>297.21652750029619</v>
      </c>
      <c r="I49" s="7">
        <f t="shared" si="38"/>
        <v>2972.1652750029621</v>
      </c>
      <c r="J49">
        <f>J48*6</f>
        <v>29297.996318707777</v>
      </c>
    </row>
    <row r="50" spans="1:10">
      <c r="A50" s="2">
        <v>4</v>
      </c>
      <c r="B50" s="3" t="s">
        <v>163</v>
      </c>
      <c r="C50" s="3">
        <f t="shared" si="34"/>
        <v>10</v>
      </c>
      <c r="D50" s="6">
        <f t="shared" si="34"/>
        <v>639.05867999999998</v>
      </c>
      <c r="E50" s="6">
        <f t="shared" si="34"/>
        <v>811.22381537551416</v>
      </c>
      <c r="F50" s="7">
        <f t="shared" si="37"/>
        <v>6390.5868</v>
      </c>
      <c r="G50" s="7">
        <f t="shared" si="35"/>
        <v>8112.2381537551419</v>
      </c>
      <c r="H50" s="6">
        <f t="shared" si="36"/>
        <v>369.91805981123446</v>
      </c>
      <c r="I50" s="7">
        <f t="shared" si="38"/>
        <v>3699.1805981123443</v>
      </c>
    </row>
    <row r="51" spans="1:10">
      <c r="A51" s="2">
        <v>5</v>
      </c>
      <c r="B51" s="3" t="s">
        <v>15</v>
      </c>
      <c r="C51" s="3">
        <f t="shared" si="34"/>
        <v>53</v>
      </c>
      <c r="D51" s="6">
        <f t="shared" si="34"/>
        <v>747.9903599999999</v>
      </c>
      <c r="E51" s="6">
        <f t="shared" si="34"/>
        <v>949.59744641476289</v>
      </c>
      <c r="F51" s="7">
        <f t="shared" si="37"/>
        <v>39643.489079999992</v>
      </c>
      <c r="G51" s="7">
        <f t="shared" si="35"/>
        <v>50328.664659982431</v>
      </c>
      <c r="H51" s="6">
        <f t="shared" si="36"/>
        <v>433.01643556513187</v>
      </c>
      <c r="I51" s="7">
        <f t="shared" si="38"/>
        <v>22949.871084951988</v>
      </c>
    </row>
    <row r="52" spans="1:10">
      <c r="A52" s="2">
        <v>6</v>
      </c>
      <c r="B52" s="3" t="s">
        <v>15</v>
      </c>
      <c r="C52" s="3">
        <f t="shared" si="34"/>
        <v>43</v>
      </c>
      <c r="D52" s="6">
        <f t="shared" si="34"/>
        <v>747.9903599999999</v>
      </c>
      <c r="E52" s="6">
        <f t="shared" si="34"/>
        <v>949.59744641476289</v>
      </c>
      <c r="F52" s="7">
        <f t="shared" si="37"/>
        <v>32163.585479999994</v>
      </c>
      <c r="G52" s="7">
        <f t="shared" si="35"/>
        <v>40832.690195834803</v>
      </c>
      <c r="H52" s="6">
        <f t="shared" si="36"/>
        <v>433.01643556513187</v>
      </c>
      <c r="I52" s="7">
        <f t="shared" si="38"/>
        <v>18619.706729300669</v>
      </c>
    </row>
    <row r="53" spans="1:10">
      <c r="A53" s="2">
        <v>7</v>
      </c>
      <c r="B53" s="3" t="s">
        <v>161</v>
      </c>
      <c r="C53" s="3">
        <f t="shared" si="34"/>
        <v>10</v>
      </c>
      <c r="D53" s="6">
        <f t="shared" si="34"/>
        <v>1043.7850799999999</v>
      </c>
      <c r="E53" s="6">
        <f t="shared" si="34"/>
        <v>1326.1118230312213</v>
      </c>
      <c r="F53" s="7">
        <f t="shared" si="37"/>
        <v>10437.850799999998</v>
      </c>
      <c r="G53" s="7">
        <f t="shared" si="35"/>
        <v>13261.118230312213</v>
      </c>
      <c r="H53" s="6">
        <f t="shared" si="36"/>
        <v>604.70699130223693</v>
      </c>
      <c r="I53" s="7">
        <f t="shared" si="38"/>
        <v>6047.0699130223693</v>
      </c>
    </row>
    <row r="54" spans="1:10">
      <c r="A54" s="8"/>
      <c r="B54" s="9"/>
      <c r="C54" s="10">
        <f>SUM(C47:C53)</f>
        <v>166</v>
      </c>
      <c r="D54" s="11">
        <f t="shared" ref="D54:G54" si="39">SUM(D47:D53)</f>
        <v>4663.6065260999994</v>
      </c>
      <c r="E54" s="11">
        <f t="shared" si="39"/>
        <v>5912.6960850257792</v>
      </c>
      <c r="F54" s="11">
        <f t="shared" si="39"/>
        <v>112968.61055999999</v>
      </c>
      <c r="G54" s="11">
        <f t="shared" si="39"/>
        <v>143467.61447697211</v>
      </c>
      <c r="H54" s="12"/>
      <c r="I54" s="11">
        <f>SUM(I47:I53)</f>
        <v>65421.232201499282</v>
      </c>
      <c r="J54" s="22">
        <f>G54/5</f>
        <v>28693.522895394424</v>
      </c>
    </row>
    <row r="55" spans="1:10">
      <c r="A55" s="13"/>
      <c r="B55" s="13"/>
      <c r="C55" s="14"/>
      <c r="D55" s="15"/>
      <c r="E55" s="15"/>
      <c r="F55" s="15"/>
      <c r="G55" s="15"/>
      <c r="H55" s="16"/>
      <c r="I55" s="22"/>
      <c r="J55">
        <f>J54*6</f>
        <v>172161.13737236656</v>
      </c>
    </row>
    <row r="56" spans="1:10" ht="33" customHeight="1">
      <c r="A56" s="872" t="s">
        <v>167</v>
      </c>
      <c r="B56" s="873"/>
      <c r="C56" s="873"/>
      <c r="D56" s="873"/>
      <c r="E56" s="873"/>
      <c r="F56" s="873"/>
      <c r="G56" s="873"/>
      <c r="H56" s="874"/>
      <c r="I56" s="17"/>
    </row>
    <row r="57" spans="1:10" ht="27" customHeight="1">
      <c r="A57" s="2" t="s">
        <v>150</v>
      </c>
      <c r="B57" s="3" t="s">
        <v>151</v>
      </c>
      <c r="C57" s="3" t="s">
        <v>30</v>
      </c>
      <c r="D57" s="4" t="s">
        <v>152</v>
      </c>
      <c r="E57" s="4" t="s">
        <v>153</v>
      </c>
      <c r="F57" s="5" t="s">
        <v>154</v>
      </c>
      <c r="G57" s="5" t="s">
        <v>155</v>
      </c>
      <c r="H57" s="4" t="s">
        <v>156</v>
      </c>
      <c r="I57" s="20" t="s">
        <v>157</v>
      </c>
    </row>
    <row r="58" spans="1:10">
      <c r="A58" s="2">
        <v>1</v>
      </c>
      <c r="B58" s="3" t="s">
        <v>158</v>
      </c>
      <c r="C58" s="3">
        <v>9</v>
      </c>
      <c r="D58" s="6">
        <f>D47</f>
        <v>492.01832610000002</v>
      </c>
      <c r="E58" s="6">
        <f>E47</f>
        <v>614</v>
      </c>
      <c r="F58" s="7">
        <f>D58*C58</f>
        <v>4428.1649348999999</v>
      </c>
      <c r="G58" s="7">
        <f>E58*C58</f>
        <v>5526</v>
      </c>
      <c r="H58" s="6">
        <f t="shared" ref="H58:H64" si="40">E58*$F$95</f>
        <v>279.98400000000004</v>
      </c>
      <c r="I58" s="7">
        <f>H58*C58</f>
        <v>2519.8560000000002</v>
      </c>
    </row>
    <row r="59" spans="1:10">
      <c r="A59" s="2">
        <v>2</v>
      </c>
      <c r="B59" s="3" t="s">
        <v>159</v>
      </c>
      <c r="C59" s="3">
        <v>36</v>
      </c>
      <c r="D59" s="6">
        <f t="shared" ref="D59:E59" si="41">D48</f>
        <v>480.18203999999997</v>
      </c>
      <c r="E59" s="6">
        <f t="shared" si="41"/>
        <v>610.37492330641203</v>
      </c>
      <c r="F59" s="7">
        <f t="shared" ref="F59:F64" si="42">D59*C59</f>
        <v>17286.55344</v>
      </c>
      <c r="G59" s="7">
        <f>E59*C59</f>
        <v>21973.497239030832</v>
      </c>
      <c r="H59" s="6">
        <f t="shared" si="40"/>
        <v>278.33096502772389</v>
      </c>
      <c r="I59" s="7">
        <f t="shared" ref="I59:I64" si="43">H59*C59</f>
        <v>10019.91474099806</v>
      </c>
    </row>
    <row r="60" spans="1:10">
      <c r="A60" s="2">
        <v>3</v>
      </c>
      <c r="B60" s="3" t="s">
        <v>159</v>
      </c>
      <c r="C60" s="3">
        <v>18</v>
      </c>
      <c r="D60" s="6">
        <f t="shared" ref="D60:E60" si="44">D49</f>
        <v>512.58167999999989</v>
      </c>
      <c r="E60" s="6">
        <f t="shared" si="44"/>
        <v>651.7906304831057</v>
      </c>
      <c r="F60" s="7">
        <f t="shared" si="42"/>
        <v>9226.4702399999987</v>
      </c>
      <c r="G60" s="7">
        <f>E60*C60</f>
        <v>11732.231348695903</v>
      </c>
      <c r="H60" s="6">
        <f t="shared" si="40"/>
        <v>297.21652750029619</v>
      </c>
      <c r="I60" s="7">
        <f t="shared" si="43"/>
        <v>5349.8974950053316</v>
      </c>
    </row>
    <row r="61" spans="1:10">
      <c r="A61" s="2">
        <v>4</v>
      </c>
      <c r="B61" s="3" t="s">
        <v>160</v>
      </c>
      <c r="C61" s="3">
        <v>9</v>
      </c>
      <c r="D61" s="6">
        <f t="shared" ref="D61:E61" si="45">D50</f>
        <v>639.05867999999998</v>
      </c>
      <c r="E61" s="6">
        <f t="shared" si="45"/>
        <v>811.22381537551416</v>
      </c>
      <c r="F61" s="7">
        <f t="shared" si="42"/>
        <v>5751.5281199999999</v>
      </c>
      <c r="G61" s="7">
        <f>E61*C61</f>
        <v>7301.0143383796276</v>
      </c>
      <c r="H61" s="6">
        <f t="shared" si="40"/>
        <v>369.91805981123446</v>
      </c>
      <c r="I61" s="7">
        <f t="shared" si="43"/>
        <v>3329.26253830111</v>
      </c>
    </row>
    <row r="62" spans="1:10">
      <c r="A62" s="2">
        <v>5</v>
      </c>
      <c r="B62" s="3" t="s">
        <v>15</v>
      </c>
      <c r="C62" s="3">
        <v>72</v>
      </c>
      <c r="D62" s="6">
        <f t="shared" ref="D62:E62" si="46">D51</f>
        <v>747.9903599999999</v>
      </c>
      <c r="E62" s="6">
        <f t="shared" si="46"/>
        <v>949.59744641476289</v>
      </c>
      <c r="F62" s="7">
        <f t="shared" si="42"/>
        <v>53855.305919999992</v>
      </c>
      <c r="G62" s="7">
        <f>E62*C62</f>
        <v>68371.016141862929</v>
      </c>
      <c r="H62" s="6">
        <f t="shared" si="40"/>
        <v>433.01643556513187</v>
      </c>
      <c r="I62" s="7">
        <f t="shared" si="43"/>
        <v>31177.183360689494</v>
      </c>
    </row>
    <row r="63" spans="1:10">
      <c r="A63" s="2">
        <v>6</v>
      </c>
      <c r="B63" s="3" t="s">
        <v>15</v>
      </c>
      <c r="C63" s="3">
        <v>27</v>
      </c>
      <c r="D63" s="6">
        <f t="shared" ref="D63:E63" si="47">D52</f>
        <v>747.9903599999999</v>
      </c>
      <c r="E63" s="6">
        <f t="shared" si="47"/>
        <v>949.59744641476289</v>
      </c>
      <c r="F63" s="7">
        <f t="shared" si="42"/>
        <v>20195.739719999998</v>
      </c>
      <c r="G63" s="7">
        <f t="shared" ref="G63:G64" si="48">E63*C63</f>
        <v>25639.131053198598</v>
      </c>
      <c r="H63" s="6">
        <f t="shared" si="40"/>
        <v>433.01643556513187</v>
      </c>
      <c r="I63" s="7">
        <f t="shared" si="43"/>
        <v>11691.44376025856</v>
      </c>
    </row>
    <row r="64" spans="1:10">
      <c r="A64" s="2">
        <v>7</v>
      </c>
      <c r="B64" s="3" t="s">
        <v>161</v>
      </c>
      <c r="C64" s="3">
        <v>5</v>
      </c>
      <c r="D64" s="6">
        <f t="shared" ref="D64:E64" si="49">D53</f>
        <v>1043.7850799999999</v>
      </c>
      <c r="E64" s="6">
        <f t="shared" si="49"/>
        <v>1326.1118230312213</v>
      </c>
      <c r="F64" s="7">
        <f t="shared" si="42"/>
        <v>5218.9253999999992</v>
      </c>
      <c r="G64" s="7">
        <f t="shared" si="48"/>
        <v>6630.5591151561066</v>
      </c>
      <c r="H64" s="6">
        <f t="shared" si="40"/>
        <v>604.70699130223693</v>
      </c>
      <c r="I64" s="7">
        <f t="shared" si="43"/>
        <v>3023.5349565111846</v>
      </c>
    </row>
    <row r="65" spans="1:17">
      <c r="A65" s="8"/>
      <c r="B65" s="9"/>
      <c r="C65" s="10">
        <f>SUM(C58:C64)</f>
        <v>176</v>
      </c>
      <c r="D65" s="11">
        <f t="shared" ref="D65:G65" si="50">SUM(D58:D64)</f>
        <v>4663.6065260999994</v>
      </c>
      <c r="E65" s="11">
        <f t="shared" si="50"/>
        <v>5912.6960850257792</v>
      </c>
      <c r="F65" s="11">
        <f t="shared" si="50"/>
        <v>115962.68777489998</v>
      </c>
      <c r="G65" s="11">
        <f t="shared" si="50"/>
        <v>147173.449236324</v>
      </c>
      <c r="H65" s="12"/>
      <c r="I65" s="11">
        <f>SUM(I58:I64)</f>
        <v>67111.092851763751</v>
      </c>
    </row>
    <row r="66" spans="1:17">
      <c r="A66" s="23"/>
      <c r="C66" s="24"/>
      <c r="D66" s="24"/>
      <c r="E66" s="22"/>
      <c r="F66" s="25"/>
      <c r="G66" s="25"/>
      <c r="H66" s="22"/>
      <c r="I66" s="22"/>
    </row>
    <row r="67" spans="1:17" ht="33" customHeight="1">
      <c r="A67" s="887" t="s">
        <v>168</v>
      </c>
      <c r="B67" s="888"/>
      <c r="C67" s="888"/>
      <c r="D67" s="888"/>
      <c r="E67" s="888"/>
      <c r="F67" s="888"/>
      <c r="G67" s="888"/>
      <c r="H67" s="889"/>
      <c r="I67" s="43"/>
      <c r="N67" s="38"/>
    </row>
    <row r="68" spans="1:17" ht="58.5" customHeight="1">
      <c r="A68" s="2" t="s">
        <v>150</v>
      </c>
      <c r="B68" s="3" t="s">
        <v>151</v>
      </c>
      <c r="C68" s="3" t="s">
        <v>30</v>
      </c>
      <c r="D68" s="4" t="s">
        <v>169</v>
      </c>
      <c r="E68" s="26" t="s">
        <v>170</v>
      </c>
      <c r="F68" s="27" t="s">
        <v>171</v>
      </c>
      <c r="G68" s="28" t="s">
        <v>172</v>
      </c>
      <c r="H68" s="27" t="s">
        <v>173</v>
      </c>
      <c r="I68" s="20" t="s">
        <v>174</v>
      </c>
      <c r="L68" s="648">
        <v>1.2500000000000001E-2</v>
      </c>
    </row>
    <row r="69" spans="1:17">
      <c r="A69" s="2">
        <v>1</v>
      </c>
      <c r="B69" s="3" t="s">
        <v>175</v>
      </c>
      <c r="C69" s="3">
        <v>20</v>
      </c>
      <c r="D69" s="6">
        <v>1162.5119999999999</v>
      </c>
      <c r="E69" s="29">
        <f>Villas!M41</f>
        <v>1002.7742399999998</v>
      </c>
      <c r="F69" s="6">
        <f>E69*C69</f>
        <v>20055.484799999998</v>
      </c>
      <c r="G69" s="6">
        <v>1250</v>
      </c>
      <c r="H69" s="6">
        <f>(G69*C69)</f>
        <v>25000</v>
      </c>
      <c r="I69" s="7">
        <f>H69/$K$1</f>
        <v>2322.5566703827576</v>
      </c>
      <c r="K69" s="38"/>
      <c r="L69">
        <f>D69*1.25</f>
        <v>1453.1399999999999</v>
      </c>
      <c r="M69" s="38">
        <f>G69</f>
        <v>1250</v>
      </c>
      <c r="N69" s="38">
        <f>L69-M69</f>
        <v>203.13999999999987</v>
      </c>
    </row>
    <row r="70" spans="1:17">
      <c r="A70" s="2">
        <v>1</v>
      </c>
      <c r="B70" s="3" t="s">
        <v>176</v>
      </c>
      <c r="C70" s="3">
        <v>20</v>
      </c>
      <c r="D70" s="6">
        <v>1162.5119999999999</v>
      </c>
      <c r="E70" s="29">
        <f>Villas!M25</f>
        <v>1002.2360399999999</v>
      </c>
      <c r="F70" s="6">
        <f>E70*C70</f>
        <v>20044.720799999999</v>
      </c>
      <c r="G70" s="6">
        <v>1250</v>
      </c>
      <c r="H70" s="6">
        <f>(G70*C70)</f>
        <v>25000</v>
      </c>
      <c r="I70" s="7">
        <f>H70/$K$1</f>
        <v>2322.5566703827576</v>
      </c>
      <c r="K70" s="38"/>
      <c r="L70">
        <f t="shared" ref="L70:L72" si="51">D70*1.25</f>
        <v>1453.1399999999999</v>
      </c>
      <c r="M70" s="38">
        <f t="shared" ref="M70:M72" si="52">G70</f>
        <v>1250</v>
      </c>
      <c r="N70" s="38">
        <f t="shared" ref="N70:N72" si="53">L70-M70</f>
        <v>203.13999999999987</v>
      </c>
      <c r="O70" s="38"/>
    </row>
    <row r="71" spans="1:17">
      <c r="A71" s="2">
        <v>2</v>
      </c>
      <c r="B71" s="30" t="s">
        <v>177</v>
      </c>
      <c r="C71" s="3">
        <v>10</v>
      </c>
      <c r="D71" s="6">
        <v>1453.14</v>
      </c>
      <c r="E71" s="29">
        <f>Villas!M14</f>
        <v>2243.1064877999997</v>
      </c>
      <c r="F71" s="6">
        <f>E71*C71</f>
        <v>22431.064877999997</v>
      </c>
      <c r="G71" s="6">
        <v>2250</v>
      </c>
      <c r="H71" s="6">
        <f>(G71*C71)</f>
        <v>22500</v>
      </c>
      <c r="I71" s="7">
        <f>H71/$K$1</f>
        <v>2090.3010033444816</v>
      </c>
      <c r="K71" s="38"/>
      <c r="L71">
        <f t="shared" si="51"/>
        <v>1816.4250000000002</v>
      </c>
      <c r="M71" s="38">
        <f t="shared" si="52"/>
        <v>2250</v>
      </c>
      <c r="N71" s="38">
        <f t="shared" si="53"/>
        <v>-433.57499999999982</v>
      </c>
      <c r="O71" s="38"/>
    </row>
    <row r="72" spans="1:17">
      <c r="A72" s="2">
        <v>3</v>
      </c>
      <c r="B72" s="3" t="s">
        <v>178</v>
      </c>
      <c r="C72" s="3">
        <v>10</v>
      </c>
      <c r="D72" s="6">
        <v>1743.768</v>
      </c>
      <c r="E72" s="29">
        <f>Villas!M7</f>
        <v>2413.9346399999999</v>
      </c>
      <c r="F72" s="6">
        <f>E72*C72</f>
        <v>24139.346399999999</v>
      </c>
      <c r="G72" s="6">
        <v>3000</v>
      </c>
      <c r="H72" s="6">
        <f>(G72*C72)</f>
        <v>30000</v>
      </c>
      <c r="I72" s="7">
        <f>H72/$K$1</f>
        <v>2787.0680044593091</v>
      </c>
      <c r="J72">
        <f>E72*F95</f>
        <v>1100.75419584</v>
      </c>
      <c r="K72" s="38"/>
      <c r="L72">
        <f t="shared" si="51"/>
        <v>2179.71</v>
      </c>
      <c r="M72" s="38">
        <f t="shared" si="52"/>
        <v>3000</v>
      </c>
      <c r="N72" s="38">
        <f t="shared" si="53"/>
        <v>-820.29</v>
      </c>
      <c r="O72" s="38"/>
    </row>
    <row r="73" spans="1:17">
      <c r="A73" s="8"/>
      <c r="B73" s="9"/>
      <c r="C73" s="10">
        <f>SUM(C69:C72)</f>
        <v>60</v>
      </c>
      <c r="D73" s="11"/>
      <c r="E73" s="31">
        <f>SUM(E69:E72)</f>
        <v>6662.0514077999997</v>
      </c>
      <c r="F73" s="12">
        <f>SUM(F69:F72)</f>
        <v>86670.616878000001</v>
      </c>
      <c r="G73" s="9"/>
      <c r="H73" s="12">
        <f>SUM(H69:H72)</f>
        <v>102500</v>
      </c>
      <c r="I73" s="11">
        <f>SUM(I69:I72)</f>
        <v>9522.482348569305</v>
      </c>
      <c r="K73" s="22"/>
      <c r="O73" s="38"/>
    </row>
    <row r="74" spans="1:17">
      <c r="P74" s="44"/>
      <c r="Q74" s="38"/>
    </row>
    <row r="75" spans="1:17" ht="33" customHeight="1">
      <c r="A75" s="890" t="s">
        <v>179</v>
      </c>
      <c r="B75" s="891"/>
      <c r="C75" s="891"/>
      <c r="D75" s="891"/>
      <c r="E75" s="891"/>
      <c r="F75" s="891"/>
      <c r="G75" s="891"/>
      <c r="H75" s="892"/>
      <c r="I75" s="17"/>
      <c r="N75" s="38"/>
    </row>
    <row r="76" spans="1:17" ht="58.5" customHeight="1">
      <c r="A76" s="2" t="s">
        <v>180</v>
      </c>
      <c r="B76" s="3" t="s">
        <v>151</v>
      </c>
      <c r="C76" s="3" t="s">
        <v>30</v>
      </c>
      <c r="D76" s="893" t="s">
        <v>181</v>
      </c>
      <c r="E76" s="894"/>
      <c r="F76" s="895" t="s">
        <v>170</v>
      </c>
      <c r="G76" s="896"/>
      <c r="H76" s="27" t="s">
        <v>182</v>
      </c>
      <c r="I76" s="20" t="s">
        <v>157</v>
      </c>
      <c r="K76">
        <f>F78*0.45</f>
        <v>1788.0800986856584</v>
      </c>
    </row>
    <row r="77" spans="1:17">
      <c r="A77" s="2">
        <v>1</v>
      </c>
      <c r="B77" s="3" t="s">
        <v>183</v>
      </c>
      <c r="C77" s="3">
        <v>1</v>
      </c>
      <c r="D77" s="882">
        <f>'Pline . Cons Area'!J28</f>
        <v>25139.972917799998</v>
      </c>
      <c r="E77" s="883"/>
      <c r="F77" s="884">
        <f>D77</f>
        <v>25139.972917799998</v>
      </c>
      <c r="G77" s="885"/>
      <c r="H77" s="6">
        <f>($F$95*F77)</f>
        <v>11463.8276505168</v>
      </c>
      <c r="I77" s="7">
        <f>(F77*F95)*C77</f>
        <v>11463.8276505168</v>
      </c>
      <c r="J77" s="38"/>
      <c r="N77" s="38"/>
    </row>
    <row r="78" spans="1:17">
      <c r="A78">
        <v>2</v>
      </c>
      <c r="B78" t="s">
        <v>339</v>
      </c>
      <c r="C78" s="24">
        <v>1</v>
      </c>
      <c r="D78" s="882">
        <f>SUM('RERA STATEMENT PHSE 1'!L135:L137)*K1</f>
        <v>3973.5113304125744</v>
      </c>
      <c r="E78" s="883"/>
      <c r="F78" s="884">
        <f>D78</f>
        <v>3973.5113304125744</v>
      </c>
      <c r="G78" s="885"/>
      <c r="H78" s="6">
        <f>K78</f>
        <v>5662.8327600000002</v>
      </c>
      <c r="I78" s="7">
        <f>H78</f>
        <v>5662.8327600000002</v>
      </c>
      <c r="K78" s="38">
        <f>SUM('RERA STATEMENT PHSE 1'!M135:M137)*K1</f>
        <v>5662.8327600000002</v>
      </c>
      <c r="L78" t="s">
        <v>338</v>
      </c>
    </row>
    <row r="79" spans="1:17">
      <c r="C79" s="24"/>
      <c r="D79" s="641"/>
      <c r="E79" s="642"/>
      <c r="F79" s="643"/>
      <c r="G79" s="643"/>
      <c r="H79" s="282"/>
      <c r="I79" s="644">
        <f>SUM(I77:I78)</f>
        <v>17126.660410516801</v>
      </c>
    </row>
    <row r="80" spans="1:17">
      <c r="E80" s="875"/>
      <c r="F80" s="876"/>
      <c r="G80" s="32" t="s">
        <v>184</v>
      </c>
      <c r="H80" s="32" t="s">
        <v>185</v>
      </c>
      <c r="I80" s="45" t="s">
        <v>186</v>
      </c>
      <c r="J80" s="19"/>
    </row>
    <row r="81" spans="1:14">
      <c r="E81" s="877" t="s">
        <v>187</v>
      </c>
      <c r="F81" s="878"/>
      <c r="G81" s="6">
        <f>G10</f>
        <v>59389.040435094146</v>
      </c>
      <c r="H81" s="3">
        <f>C32+C54+C65+C43+C21+C10</f>
        <v>794</v>
      </c>
      <c r="I81" s="7">
        <f>SUM(I32,I54,I65,I43,I21,I10)</f>
        <v>308877.26562176488</v>
      </c>
      <c r="J81" s="38">
        <f>G81+G82</f>
        <v>677362.42460913339</v>
      </c>
    </row>
    <row r="82" spans="1:14">
      <c r="E82" s="877" t="s">
        <v>188</v>
      </c>
      <c r="F82" s="878"/>
      <c r="G82" s="6">
        <f>SUM(G65,G54,G43,G32,G21)</f>
        <v>617973.38417403924</v>
      </c>
      <c r="H82" s="3">
        <f>C33+C55+C66+C44+C22+C11</f>
        <v>0</v>
      </c>
      <c r="I82" s="7">
        <f>SUM(I33,I55,I66,I44,I22,I11)</f>
        <v>0</v>
      </c>
    </row>
    <row r="83" spans="1:14">
      <c r="E83" s="877" t="s">
        <v>189</v>
      </c>
      <c r="F83" s="878"/>
      <c r="G83" s="6">
        <f>F73</f>
        <v>86670.616878000001</v>
      </c>
      <c r="H83" s="3">
        <f>C73</f>
        <v>60</v>
      </c>
      <c r="I83" s="7">
        <f>H73</f>
        <v>102500</v>
      </c>
    </row>
    <row r="84" spans="1:14">
      <c r="E84" s="879" t="str">
        <f>B77</f>
        <v>GPS Areas</v>
      </c>
      <c r="F84" s="880"/>
      <c r="G84" s="33">
        <f>F77</f>
        <v>25139.972917799998</v>
      </c>
      <c r="H84" s="34" t="s">
        <v>190</v>
      </c>
      <c r="I84" s="46">
        <f>G84*F95</f>
        <v>11463.8276505168</v>
      </c>
      <c r="J84" s="38">
        <f>SUM(J55+J44+J33+J22+G10+G65+F73)</f>
        <v>858193.02847467654</v>
      </c>
    </row>
    <row r="85" spans="1:14">
      <c r="E85" s="870" t="s">
        <v>341</v>
      </c>
      <c r="F85" s="871"/>
      <c r="G85" s="35">
        <f>G81+G84+G82+G83</f>
        <v>789173.01440493332</v>
      </c>
      <c r="H85" s="36">
        <f>H83+H81</f>
        <v>854</v>
      </c>
      <c r="I85" s="47">
        <f>SUM(I81:I84)</f>
        <v>422841.09327228169</v>
      </c>
      <c r="J85" s="38">
        <f>J84-G85</f>
        <v>69020.014069743222</v>
      </c>
      <c r="K85">
        <f>J85/900</f>
        <v>76.688904521936919</v>
      </c>
    </row>
    <row r="86" spans="1:14">
      <c r="G86">
        <f>G85/G94</f>
        <v>1.8024068311266603</v>
      </c>
      <c r="J86">
        <f>J84/G94</f>
        <v>1.9600429167162918</v>
      </c>
    </row>
    <row r="88" spans="1:14" ht="33" customHeight="1">
      <c r="A88" s="872" t="s">
        <v>191</v>
      </c>
      <c r="B88" s="873"/>
      <c r="C88" s="873"/>
      <c r="D88" s="873"/>
      <c r="E88" s="873"/>
      <c r="F88" s="873"/>
      <c r="G88" s="873"/>
      <c r="H88" s="874"/>
      <c r="I88" s="17"/>
      <c r="N88" s="38"/>
    </row>
    <row r="89" spans="1:14" ht="21" customHeight="1">
      <c r="A89" s="17"/>
      <c r="B89" s="17"/>
      <c r="C89" s="17"/>
      <c r="D89" s="1"/>
      <c r="E89" s="1"/>
      <c r="F89" s="37" t="s">
        <v>50</v>
      </c>
      <c r="G89" s="37" t="s">
        <v>49</v>
      </c>
      <c r="H89" s="17"/>
      <c r="I89" s="17"/>
      <c r="N89" s="38"/>
    </row>
    <row r="90" spans="1:14">
      <c r="D90" s="852" t="s">
        <v>192</v>
      </c>
      <c r="E90" s="865"/>
      <c r="F90" s="6">
        <v>46053.23</v>
      </c>
      <c r="G90" s="6">
        <f>F90*$K$1</f>
        <v>495716.96772000002</v>
      </c>
    </row>
    <row r="91" spans="1:14">
      <c r="D91" s="851" t="s">
        <v>193</v>
      </c>
      <c r="E91" s="851"/>
      <c r="F91" s="6">
        <v>2591.89</v>
      </c>
      <c r="G91" s="6">
        <f>F91*$K$1</f>
        <v>27899.103959999997</v>
      </c>
      <c r="H91" s="38"/>
    </row>
    <row r="92" spans="1:14">
      <c r="D92" s="851" t="s">
        <v>194</v>
      </c>
      <c r="E92" s="851"/>
      <c r="F92" s="3">
        <v>2034.64</v>
      </c>
      <c r="G92" s="6">
        <f>F92*$K$1</f>
        <v>21900.864959999999</v>
      </c>
    </row>
    <row r="93" spans="1:14">
      <c r="D93" s="852" t="s">
        <v>195</v>
      </c>
      <c r="E93" s="865"/>
      <c r="F93" s="3">
        <v>750</v>
      </c>
      <c r="G93" s="6">
        <f>F93*$K$1</f>
        <v>8072.9999999999991</v>
      </c>
    </row>
    <row r="94" spans="1:14">
      <c r="A94" s="858" t="s">
        <v>196</v>
      </c>
      <c r="B94" s="858"/>
      <c r="C94" s="859"/>
      <c r="D94" s="851" t="s">
        <v>197</v>
      </c>
      <c r="E94" s="851"/>
      <c r="F94" s="6">
        <f>F90-(F91+F92+F93)</f>
        <v>40676.700000000004</v>
      </c>
      <c r="G94" s="39">
        <f>K1*$F$94</f>
        <v>437843.9988</v>
      </c>
      <c r="J94" s="48"/>
    </row>
    <row r="95" spans="1:14" ht="105" customHeight="1">
      <c r="A95" s="858"/>
      <c r="B95" s="858"/>
      <c r="C95" s="859"/>
      <c r="D95" s="866" t="s">
        <v>198</v>
      </c>
      <c r="E95" s="866"/>
      <c r="F95" s="867">
        <v>0.45600000000000002</v>
      </c>
      <c r="G95" s="867"/>
      <c r="H95" s="881" t="s">
        <v>337</v>
      </c>
      <c r="I95" s="826"/>
      <c r="J95" s="649">
        <f>G97/J81</f>
        <v>0.45599999999999996</v>
      </c>
    </row>
    <row r="96" spans="1:14" ht="30.75" customHeight="1">
      <c r="D96" s="868" t="s">
        <v>199</v>
      </c>
      <c r="E96" s="869"/>
      <c r="F96" s="6">
        <f>G96/K1</f>
        <v>9522.482348569305</v>
      </c>
      <c r="G96" s="6">
        <f>H73</f>
        <v>102500</v>
      </c>
    </row>
    <row r="97" spans="4:10">
      <c r="D97" s="851" t="s">
        <v>200</v>
      </c>
      <c r="E97" s="851"/>
      <c r="F97" s="6">
        <f>G97/K1</f>
        <v>28695.398143976665</v>
      </c>
      <c r="G97" s="6">
        <f>I65+I54+I32+I21+I10+I43</f>
        <v>308877.26562176482</v>
      </c>
    </row>
    <row r="98" spans="4:10" ht="31.5" customHeight="1">
      <c r="D98" s="886" t="s">
        <v>340</v>
      </c>
      <c r="E98" s="862"/>
      <c r="F98" s="41">
        <f>G98/K1</f>
        <v>1591.1055751130436</v>
      </c>
      <c r="G98" s="41">
        <f>I79</f>
        <v>17126.660410516801</v>
      </c>
    </row>
    <row r="99" spans="4:10" ht="31.5" customHeight="1">
      <c r="D99" s="861" t="s">
        <v>201</v>
      </c>
      <c r="E99" s="862"/>
      <c r="F99" s="41">
        <f>F94-(F96+F97)</f>
        <v>2458.8195074540345</v>
      </c>
      <c r="G99" s="647">
        <f>F99*K1</f>
        <v>26466.733178235227</v>
      </c>
      <c r="H99">
        <f>G99/60</f>
        <v>441.11221963725376</v>
      </c>
      <c r="J99" s="38">
        <f>G98+G96+I10</f>
        <v>146708.06284891974</v>
      </c>
    </row>
    <row r="100" spans="4:10" ht="31.5" customHeight="1">
      <c r="D100" s="645"/>
      <c r="E100" s="646"/>
      <c r="F100" s="38"/>
      <c r="G100" s="38"/>
      <c r="J100" s="38">
        <f>J99-I77</f>
        <v>135244.23519840295</v>
      </c>
    </row>
    <row r="101" spans="4:10">
      <c r="D101" s="42"/>
      <c r="E101" s="42"/>
      <c r="F101" s="38">
        <f>F99+F96</f>
        <v>11981.301856023339</v>
      </c>
      <c r="G101" s="38"/>
    </row>
    <row r="102" spans="4:10">
      <c r="D102" s="42"/>
      <c r="E102" s="42"/>
      <c r="F102" s="38"/>
      <c r="G102" s="38"/>
    </row>
    <row r="103" spans="4:10">
      <c r="D103" s="42"/>
      <c r="E103" s="42"/>
      <c r="F103" s="38"/>
      <c r="G103" s="38"/>
    </row>
    <row r="104" spans="4:10">
      <c r="D104" s="42"/>
      <c r="E104" s="42"/>
      <c r="F104" s="38"/>
      <c r="G104" s="38"/>
    </row>
    <row r="105" spans="4:10">
      <c r="D105" s="42"/>
      <c r="E105" s="42"/>
      <c r="F105" s="38"/>
      <c r="G105" s="38"/>
    </row>
    <row r="106" spans="4:10">
      <c r="D106" s="42"/>
      <c r="E106" s="42"/>
      <c r="F106" s="38"/>
      <c r="G106" s="38"/>
    </row>
    <row r="107" spans="4:10">
      <c r="D107" s="42"/>
      <c r="E107" s="42"/>
      <c r="F107" s="38"/>
      <c r="G107" s="38"/>
    </row>
    <row r="108" spans="4:10">
      <c r="D108" s="42"/>
      <c r="E108" s="42"/>
      <c r="F108" s="38"/>
      <c r="G108" s="38"/>
    </row>
    <row r="109" spans="4:10">
      <c r="D109" s="42"/>
      <c r="E109" s="42"/>
      <c r="F109" s="38"/>
      <c r="G109" s="38"/>
    </row>
    <row r="110" spans="4:10">
      <c r="D110" s="42"/>
      <c r="E110" s="42"/>
      <c r="F110" s="38"/>
      <c r="G110" s="38"/>
    </row>
    <row r="111" spans="4:10">
      <c r="D111" s="42"/>
      <c r="E111" s="42"/>
      <c r="F111" s="38"/>
      <c r="G111" s="38"/>
    </row>
    <row r="112" spans="4:10">
      <c r="D112" s="42"/>
      <c r="E112" s="42"/>
      <c r="F112" s="38"/>
      <c r="G112" s="38"/>
    </row>
    <row r="113" spans="1:8">
      <c r="D113" s="857"/>
      <c r="E113" s="857"/>
      <c r="G113" s="38"/>
    </row>
    <row r="114" spans="1:8">
      <c r="D114" s="863"/>
      <c r="E114" s="863"/>
      <c r="F114" s="863"/>
      <c r="G114" s="863"/>
    </row>
    <row r="115" spans="1:8">
      <c r="D115" s="857"/>
      <c r="E115" s="857"/>
      <c r="F115" s="38"/>
      <c r="G115" s="38"/>
    </row>
    <row r="116" spans="1:8">
      <c r="D116" s="857"/>
      <c r="E116" s="857"/>
      <c r="F116" s="38"/>
      <c r="G116" s="38"/>
    </row>
    <row r="117" spans="1:8">
      <c r="D117" s="857"/>
      <c r="E117" s="857"/>
      <c r="F117" s="38"/>
      <c r="G117" s="38"/>
      <c r="H117" s="38"/>
    </row>
    <row r="118" spans="1:8" ht="26.25" customHeight="1">
      <c r="A118" s="864"/>
      <c r="B118" s="864"/>
      <c r="C118" s="864"/>
      <c r="D118" s="864"/>
      <c r="E118" s="864"/>
      <c r="F118" s="864"/>
      <c r="G118" s="864"/>
      <c r="H118" s="864"/>
    </row>
    <row r="119" spans="1:8" ht="26.25" customHeight="1">
      <c r="D119" s="857"/>
      <c r="E119" s="857"/>
      <c r="F119" s="38"/>
      <c r="G119" s="38"/>
    </row>
    <row r="120" spans="1:8" ht="13.5" customHeight="1">
      <c r="D120" s="857"/>
      <c r="E120" s="857"/>
      <c r="F120" s="38"/>
      <c r="G120" s="38"/>
    </row>
    <row r="121" spans="1:8">
      <c r="D121" s="857"/>
      <c r="E121" s="857"/>
      <c r="F121" s="38"/>
      <c r="G121" s="38"/>
    </row>
    <row r="122" spans="1:8">
      <c r="D122" s="860"/>
      <c r="E122" s="860"/>
      <c r="F122" s="827"/>
      <c r="G122" s="827"/>
    </row>
    <row r="123" spans="1:8">
      <c r="D123" s="857"/>
      <c r="E123" s="857"/>
      <c r="F123" s="38"/>
      <c r="G123" s="38"/>
    </row>
    <row r="124" spans="1:8">
      <c r="D124" s="857"/>
      <c r="E124" s="857"/>
      <c r="F124" s="38"/>
      <c r="G124" s="38"/>
    </row>
  </sheetData>
  <mergeCells count="47">
    <mergeCell ref="H95:I95"/>
    <mergeCell ref="D78:E78"/>
    <mergeCell ref="F78:G78"/>
    <mergeCell ref="D98:E98"/>
    <mergeCell ref="A1:H1"/>
    <mergeCell ref="A12:H12"/>
    <mergeCell ref="A23:H23"/>
    <mergeCell ref="A34:H34"/>
    <mergeCell ref="A45:H45"/>
    <mergeCell ref="A56:H56"/>
    <mergeCell ref="A67:H67"/>
    <mergeCell ref="A75:H75"/>
    <mergeCell ref="D76:E76"/>
    <mergeCell ref="F76:G76"/>
    <mergeCell ref="D77:E77"/>
    <mergeCell ref="F77:G77"/>
    <mergeCell ref="E80:F80"/>
    <mergeCell ref="E81:F81"/>
    <mergeCell ref="E82:F82"/>
    <mergeCell ref="E83:F83"/>
    <mergeCell ref="E84:F84"/>
    <mergeCell ref="E85:F85"/>
    <mergeCell ref="A88:H88"/>
    <mergeCell ref="D90:E90"/>
    <mergeCell ref="D91:E91"/>
    <mergeCell ref="D92:E92"/>
    <mergeCell ref="D93:E93"/>
    <mergeCell ref="D94:E94"/>
    <mergeCell ref="D95:E95"/>
    <mergeCell ref="F95:G95"/>
    <mergeCell ref="D96:E96"/>
    <mergeCell ref="F122:G122"/>
    <mergeCell ref="D114:G114"/>
    <mergeCell ref="D115:E115"/>
    <mergeCell ref="D116:E116"/>
    <mergeCell ref="D117:E117"/>
    <mergeCell ref="A118:H118"/>
    <mergeCell ref="D123:E123"/>
    <mergeCell ref="D124:E124"/>
    <mergeCell ref="A94:C95"/>
    <mergeCell ref="D119:E119"/>
    <mergeCell ref="D120:E120"/>
    <mergeCell ref="D121:E121"/>
    <mergeCell ref="D122:E122"/>
    <mergeCell ref="D97:E97"/>
    <mergeCell ref="D99:E99"/>
    <mergeCell ref="D113:E113"/>
  </mergeCells>
  <printOptions horizontalCentered="1"/>
  <pageMargins left="0.70866141732283505" right="0.70866141732283505" top="0.74803149606299202" bottom="0.74803149606299202" header="0.31496062992126" footer="0.31496062992126"/>
  <pageSetup scale="60" orientation="portrait" r:id="rId1"/>
  <rowBreaks count="1" manualBreakCount="1">
    <brk id="44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1B9DE-7C57-47B8-8BD8-17E23E56828C}">
  <dimension ref="A1:L27"/>
  <sheetViews>
    <sheetView zoomScale="90" zoomScaleNormal="90" workbookViewId="0">
      <selection activeCell="N74" sqref="N74"/>
    </sheetView>
  </sheetViews>
  <sheetFormatPr defaultRowHeight="15"/>
  <cols>
    <col min="2" max="2" width="65.28515625" customWidth="1"/>
    <col min="3" max="3" width="11.85546875" customWidth="1"/>
    <col min="4" max="4" width="12.5703125" customWidth="1"/>
    <col min="5" max="5" width="12.7109375" style="200" bestFit="1" customWidth="1"/>
    <col min="6" max="7" width="15.42578125" customWidth="1"/>
    <col min="8" max="8" width="36.140625" customWidth="1"/>
    <col min="9" max="9" width="19" customWidth="1"/>
    <col min="10" max="10" width="21.5703125" customWidth="1"/>
    <col min="11" max="11" width="24.140625" customWidth="1"/>
    <col min="12" max="12" width="10.7109375" customWidth="1"/>
    <col min="13" max="13" width="11" bestFit="1" customWidth="1"/>
  </cols>
  <sheetData>
    <row r="1" spans="1:10">
      <c r="A1" s="897" t="s">
        <v>342</v>
      </c>
      <c r="B1" s="898"/>
      <c r="C1" s="898"/>
      <c r="D1" s="898"/>
      <c r="E1" s="898"/>
      <c r="F1" s="898"/>
      <c r="G1" s="898"/>
      <c r="H1" s="45"/>
      <c r="J1">
        <v>10.763999999999999</v>
      </c>
    </row>
    <row r="2" spans="1:10">
      <c r="A2" s="906" t="s">
        <v>225</v>
      </c>
      <c r="B2" s="907" t="s">
        <v>207</v>
      </c>
      <c r="C2" s="899" t="s">
        <v>381</v>
      </c>
      <c r="D2" s="899"/>
      <c r="E2" s="905" t="s">
        <v>343</v>
      </c>
      <c r="F2" s="905"/>
      <c r="G2" s="905"/>
      <c r="H2" s="5"/>
    </row>
    <row r="3" spans="1:10">
      <c r="A3" s="906"/>
      <c r="B3" s="907"/>
      <c r="C3" s="664" t="s">
        <v>50</v>
      </c>
      <c r="D3" s="664" t="s">
        <v>49</v>
      </c>
      <c r="E3" s="665"/>
      <c r="F3" s="665" t="s">
        <v>50</v>
      </c>
      <c r="G3" s="665" t="s">
        <v>49</v>
      </c>
      <c r="H3" s="670" t="s">
        <v>344</v>
      </c>
    </row>
    <row r="4" spans="1:10">
      <c r="A4" s="904" t="s">
        <v>383</v>
      </c>
      <c r="B4" s="797"/>
      <c r="C4" s="797"/>
      <c r="D4" s="797"/>
      <c r="E4" s="797"/>
      <c r="F4" s="797"/>
      <c r="G4" s="797"/>
      <c r="H4" s="7"/>
    </row>
    <row r="5" spans="1:10">
      <c r="A5" s="652">
        <v>1</v>
      </c>
      <c r="B5" s="666" t="s">
        <v>368</v>
      </c>
      <c r="C5" s="667" t="s">
        <v>190</v>
      </c>
      <c r="D5" s="667" t="s">
        <v>190</v>
      </c>
      <c r="E5" s="657" t="s">
        <v>365</v>
      </c>
      <c r="F5" s="654">
        <v>46053.23</v>
      </c>
      <c r="G5" s="654">
        <f t="shared" ref="G5:G13" si="0">F5*$J$1</f>
        <v>495716.96772000002</v>
      </c>
      <c r="H5" s="5"/>
    </row>
    <row r="6" spans="1:10">
      <c r="A6" s="652">
        <v>2</v>
      </c>
      <c r="B6" s="650" t="s">
        <v>369</v>
      </c>
      <c r="C6" s="667" t="s">
        <v>190</v>
      </c>
      <c r="D6" s="667" t="s">
        <v>190</v>
      </c>
      <c r="E6" s="657" t="s">
        <v>367</v>
      </c>
      <c r="F6" s="654">
        <v>4626.53</v>
      </c>
      <c r="G6" s="654">
        <f t="shared" si="0"/>
        <v>49799.968919999992</v>
      </c>
      <c r="H6" s="5"/>
    </row>
    <row r="7" spans="1:10">
      <c r="A7" s="652">
        <v>3</v>
      </c>
      <c r="B7" s="650" t="s">
        <v>370</v>
      </c>
      <c r="C7" s="667" t="s">
        <v>190</v>
      </c>
      <c r="D7" s="667" t="s">
        <v>190</v>
      </c>
      <c r="E7" s="657" t="s">
        <v>366</v>
      </c>
      <c r="F7" s="654">
        <v>750</v>
      </c>
      <c r="G7" s="654">
        <f t="shared" si="0"/>
        <v>8072.9999999999991</v>
      </c>
      <c r="H7" s="5"/>
    </row>
    <row r="8" spans="1:10">
      <c r="A8" s="652">
        <v>4</v>
      </c>
      <c r="B8" s="650" t="s">
        <v>371</v>
      </c>
      <c r="C8" s="667" t="s">
        <v>190</v>
      </c>
      <c r="D8" s="667" t="s">
        <v>190</v>
      </c>
      <c r="E8" s="657" t="s">
        <v>377</v>
      </c>
      <c r="F8" s="654">
        <f>F5-F6-F7</f>
        <v>40676.700000000004</v>
      </c>
      <c r="G8" s="654">
        <f t="shared" si="0"/>
        <v>437843.9988</v>
      </c>
      <c r="H8" s="5"/>
    </row>
    <row r="9" spans="1:10">
      <c r="A9" s="904" t="s">
        <v>378</v>
      </c>
      <c r="B9" s="797"/>
      <c r="C9" s="797"/>
      <c r="D9" s="797"/>
      <c r="E9" s="797"/>
      <c r="F9" s="797"/>
      <c r="G9" s="797"/>
      <c r="H9" s="5"/>
    </row>
    <row r="10" spans="1:10">
      <c r="A10" s="652">
        <v>5</v>
      </c>
      <c r="B10" s="650" t="s">
        <v>359</v>
      </c>
      <c r="C10" s="659">
        <f>Villas!P64</f>
        <v>8239.9368710033978</v>
      </c>
      <c r="D10" s="659">
        <f>C10*$J$1</f>
        <v>88694.680479480565</v>
      </c>
      <c r="E10" s="658" t="s">
        <v>272</v>
      </c>
      <c r="F10" s="654">
        <f>SUM('RERA STATEMENT PHSE 1'!M5:M64)</f>
        <v>9522.4823485693178</v>
      </c>
      <c r="G10" s="654">
        <f t="shared" si="0"/>
        <v>102500.00000000013</v>
      </c>
      <c r="H10" s="5"/>
    </row>
    <row r="11" spans="1:10">
      <c r="A11" s="652">
        <v>6</v>
      </c>
      <c r="B11" s="650" t="s">
        <v>360</v>
      </c>
      <c r="C11" s="659">
        <f>Villaments!N74</f>
        <v>5518.6049642413745</v>
      </c>
      <c r="D11" s="659">
        <f>C11*$J$1</f>
        <v>59402.263835094149</v>
      </c>
      <c r="E11" s="658" t="s">
        <v>273</v>
      </c>
      <c r="F11" s="654">
        <f>SUM('RERA STATEMENT PHSE 1'!M65:M134)</f>
        <v>2518.1011148272009</v>
      </c>
      <c r="G11" s="654">
        <f t="shared" si="0"/>
        <v>27104.84039999999</v>
      </c>
      <c r="H11" s="671" t="s">
        <v>358</v>
      </c>
    </row>
    <row r="12" spans="1:10">
      <c r="A12" s="652">
        <v>7</v>
      </c>
      <c r="B12" s="650" t="s">
        <v>361</v>
      </c>
      <c r="C12" s="659">
        <f>SUM('RERA STATEMENT PHSE 1'!L135:L137)</f>
        <v>369.14820981164758</v>
      </c>
      <c r="D12" s="659">
        <f>C12*$J$1</f>
        <v>3973.5113304125744</v>
      </c>
      <c r="E12" s="658" t="s">
        <v>274</v>
      </c>
      <c r="F12" s="654">
        <f>SUM('RERA STATEMENT PHSE 1'!M135:M137)</f>
        <v>526.09</v>
      </c>
      <c r="G12" s="654">
        <f t="shared" si="0"/>
        <v>5662.8327600000002</v>
      </c>
      <c r="H12" s="672">
        <f>G12/D12</f>
        <v>1.4251457436795636</v>
      </c>
    </row>
    <row r="13" spans="1:10">
      <c r="A13" s="652">
        <v>8</v>
      </c>
      <c r="B13" s="668" t="s">
        <v>349</v>
      </c>
      <c r="C13" s="667" t="s">
        <v>190</v>
      </c>
      <c r="D13" s="667" t="s">
        <v>190</v>
      </c>
      <c r="E13" s="657" t="s">
        <v>379</v>
      </c>
      <c r="F13" s="655">
        <f>SUM(F10:F12)</f>
        <v>12566.673463396519</v>
      </c>
      <c r="G13" s="655">
        <f t="shared" si="0"/>
        <v>135267.67316000012</v>
      </c>
      <c r="H13" s="673"/>
    </row>
    <row r="14" spans="1:10">
      <c r="A14" s="900" t="s">
        <v>375</v>
      </c>
      <c r="B14" s="797"/>
      <c r="C14" s="797"/>
      <c r="D14" s="797"/>
      <c r="E14" s="797"/>
      <c r="F14" s="797"/>
      <c r="G14" s="797"/>
      <c r="H14" s="7"/>
    </row>
    <row r="15" spans="1:10" ht="30.75" customHeight="1">
      <c r="A15" s="652">
        <v>9</v>
      </c>
      <c r="B15" s="669" t="s">
        <v>380</v>
      </c>
      <c r="C15" s="659">
        <f>D15/J1</f>
        <v>57411.128221296851</v>
      </c>
      <c r="D15" s="659">
        <f>'Pline UDS Sale Plinth'!G82</f>
        <v>617973.38417403924</v>
      </c>
      <c r="E15" s="658" t="s">
        <v>275</v>
      </c>
      <c r="F15" s="654">
        <f>G15/J1</f>
        <v>26179.474468911369</v>
      </c>
      <c r="G15" s="654">
        <f>SUM('Pline UDS Sale Plinth'!I65,'Pline UDS Sale Plinth'!I54,'Pline UDS Sale Plinth'!I43,'Pline UDS Sale Plinth'!I32,'Pline UDS Sale Plinth'!I21)</f>
        <v>281795.86318336194</v>
      </c>
      <c r="H15" s="671" t="s">
        <v>358</v>
      </c>
    </row>
    <row r="16" spans="1:10" ht="24.75">
      <c r="A16" s="652">
        <v>10</v>
      </c>
      <c r="B16" s="650" t="s">
        <v>350</v>
      </c>
      <c r="C16" s="659">
        <f>'Pline . Cons Area'!K28</f>
        <v>2335.58</v>
      </c>
      <c r="D16" s="659">
        <f>C16*$J$1</f>
        <v>25140.183119999998</v>
      </c>
      <c r="E16" s="658" t="s">
        <v>276</v>
      </c>
      <c r="F16" s="654">
        <f>F8-(F10+F11+F12+F15)</f>
        <v>1930.5520676921151</v>
      </c>
      <c r="G16" s="654">
        <f>F16*$J$1</f>
        <v>20780.462456637924</v>
      </c>
      <c r="H16" s="674" t="s">
        <v>364</v>
      </c>
    </row>
    <row r="17" spans="1:12">
      <c r="A17" s="652">
        <v>11</v>
      </c>
      <c r="B17" s="650" t="s">
        <v>345</v>
      </c>
      <c r="C17" s="659">
        <f>SUM(C15:C16)</f>
        <v>59746.708221296853</v>
      </c>
      <c r="D17" s="659">
        <f>C17*$J$1</f>
        <v>643113.5672940393</v>
      </c>
      <c r="E17" s="658" t="s">
        <v>372</v>
      </c>
      <c r="F17" s="654">
        <f>SUM(F15:F16)</f>
        <v>28110.026536603484</v>
      </c>
      <c r="G17" s="654">
        <f>F17*$J$1</f>
        <v>302576.32563999988</v>
      </c>
      <c r="H17" s="675">
        <f>F17+F13</f>
        <v>40676.700000000004</v>
      </c>
    </row>
    <row r="18" spans="1:12">
      <c r="A18" s="900" t="s">
        <v>356</v>
      </c>
      <c r="B18" s="797"/>
      <c r="C18" s="797"/>
      <c r="D18" s="797"/>
      <c r="E18" s="797"/>
      <c r="F18" s="797"/>
      <c r="G18" s="797"/>
      <c r="H18" s="7"/>
    </row>
    <row r="19" spans="1:12">
      <c r="A19" s="652">
        <v>12</v>
      </c>
      <c r="B19" s="902" t="s">
        <v>348</v>
      </c>
      <c r="C19" s="902"/>
      <c r="D19" s="902"/>
      <c r="E19" s="657" t="s">
        <v>373</v>
      </c>
      <c r="F19" s="654">
        <f>F8-(F10+F12+F16)</f>
        <v>28697.575583738573</v>
      </c>
      <c r="G19" s="654">
        <f>F19*$J$1</f>
        <v>308900.70358336199</v>
      </c>
      <c r="H19" s="5"/>
    </row>
    <row r="20" spans="1:12">
      <c r="A20" s="652">
        <v>13</v>
      </c>
      <c r="B20" s="650" t="s">
        <v>346</v>
      </c>
      <c r="C20" s="659">
        <f>SUM(C11,C15)</f>
        <v>62929.733185538222</v>
      </c>
      <c r="D20" s="659">
        <f>C20*$J$1</f>
        <v>677375.64800913341</v>
      </c>
      <c r="E20" s="658" t="s">
        <v>374</v>
      </c>
      <c r="F20" s="654">
        <f>SUM(F11,F15)</f>
        <v>28697.57558373857</v>
      </c>
      <c r="G20" s="654">
        <f>F20*$J$1</f>
        <v>308900.70358336193</v>
      </c>
      <c r="H20" s="5"/>
    </row>
    <row r="21" spans="1:12">
      <c r="A21" s="652">
        <v>14</v>
      </c>
      <c r="B21" s="650" t="s">
        <v>347</v>
      </c>
      <c r="C21" s="903">
        <f>F20/C20</f>
        <v>0.45602569931654363</v>
      </c>
      <c r="D21" s="903"/>
      <c r="E21" s="903"/>
      <c r="F21" s="903"/>
      <c r="G21" s="903"/>
      <c r="H21" s="5"/>
    </row>
    <row r="22" spans="1:12">
      <c r="A22" s="900" t="s">
        <v>357</v>
      </c>
      <c r="B22" s="797"/>
      <c r="C22" s="797"/>
      <c r="D22" s="797"/>
      <c r="E22" s="797"/>
      <c r="F22" s="797"/>
      <c r="G22" s="797"/>
      <c r="H22" s="5"/>
    </row>
    <row r="23" spans="1:12" ht="15" customHeight="1">
      <c r="A23" s="652">
        <v>16</v>
      </c>
      <c r="B23" s="650" t="s">
        <v>362</v>
      </c>
      <c r="C23" s="659">
        <f>D23/$J$1</f>
        <v>95.323750220529746</v>
      </c>
      <c r="D23" s="659">
        <f>Villas!Q28</f>
        <v>1026.0648473737822</v>
      </c>
      <c r="E23" s="660">
        <f>G23/D23</f>
        <v>1.2182465886043956</v>
      </c>
      <c r="F23" s="654">
        <f>G23/$J$1</f>
        <v>116.12783351913788</v>
      </c>
      <c r="G23" s="654">
        <f>Villas!S25</f>
        <v>1250</v>
      </c>
      <c r="H23" s="676">
        <f>D23*1.2</f>
        <v>1231.2778168485386</v>
      </c>
      <c r="I23" s="901" t="s">
        <v>382</v>
      </c>
      <c r="J23">
        <f>D23*1.3</f>
        <v>1333.884301585917</v>
      </c>
      <c r="K23" s="6">
        <v>1162.5119999999999</v>
      </c>
      <c r="L23" s="38">
        <f>K23*40</f>
        <v>46500.479999999996</v>
      </c>
    </row>
    <row r="24" spans="1:12">
      <c r="A24" s="652">
        <v>17</v>
      </c>
      <c r="B24" s="650" t="s">
        <v>376</v>
      </c>
      <c r="C24" s="659">
        <f t="shared" ref="C24:C25" si="1">D24/$J$1</f>
        <v>174.76459880093611</v>
      </c>
      <c r="D24" s="659">
        <f>Villas!Q19-Villas!K16</f>
        <v>1881.1661414932762</v>
      </c>
      <c r="E24" s="660">
        <f t="shared" ref="E24:E26" si="2">G24/D24</f>
        <v>1.1960666048422188</v>
      </c>
      <c r="F24" s="654">
        <f t="shared" ref="F24:F25" si="3">G24/$J$1</f>
        <v>209.03010033444818</v>
      </c>
      <c r="G24" s="654">
        <f>Villas!S21</f>
        <v>2250</v>
      </c>
      <c r="H24" s="676">
        <f t="shared" ref="H24:H25" si="4">D24*1.2</f>
        <v>2257.3993697919313</v>
      </c>
      <c r="I24" s="901"/>
      <c r="J24">
        <f t="shared" ref="J24:J25" si="5">D24*1.3</f>
        <v>2445.515983941259</v>
      </c>
      <c r="K24" s="6">
        <v>1453.14</v>
      </c>
      <c r="L24" s="38">
        <f>K24*10</f>
        <v>14531.400000000001</v>
      </c>
    </row>
    <row r="25" spans="1:12">
      <c r="A25" s="652">
        <v>18</v>
      </c>
      <c r="B25" s="650" t="s">
        <v>363</v>
      </c>
      <c r="C25" s="659">
        <f t="shared" si="1"/>
        <v>229.59192594196119</v>
      </c>
      <c r="D25" s="659">
        <f>Villas!Q11</f>
        <v>2471.32749083927</v>
      </c>
      <c r="E25" s="661">
        <f t="shared" si="2"/>
        <v>1.2139224813871963</v>
      </c>
      <c r="F25" s="654">
        <f t="shared" si="3"/>
        <v>278.70680044593092</v>
      </c>
      <c r="G25" s="654">
        <f>Villas!S9</f>
        <v>3000</v>
      </c>
      <c r="H25" s="676">
        <f t="shared" si="4"/>
        <v>2965.5929890071238</v>
      </c>
      <c r="I25" s="901"/>
      <c r="J25">
        <f t="shared" si="5"/>
        <v>3212.725738091051</v>
      </c>
      <c r="K25" s="6">
        <v>1743.768</v>
      </c>
      <c r="L25" s="38">
        <f>K25*10</f>
        <v>17437.68</v>
      </c>
    </row>
    <row r="26" spans="1:12" ht="15.75" thickBot="1">
      <c r="A26" s="653"/>
      <c r="B26" s="663" t="s">
        <v>52</v>
      </c>
      <c r="C26" s="656">
        <f t="shared" ref="C26:F26" si="6">SUM(C23*40+C24*10+C25*10)</f>
        <v>7856.5152562501626</v>
      </c>
      <c r="D26" s="656">
        <f t="shared" si="6"/>
        <v>84567.530218276748</v>
      </c>
      <c r="E26" s="662">
        <f t="shared" si="2"/>
        <v>1.2120491131222333</v>
      </c>
      <c r="F26" s="656">
        <f t="shared" si="6"/>
        <v>9522.482348569305</v>
      </c>
      <c r="G26" s="656">
        <f>SUM(G23*40+G24*10+G25*10)</f>
        <v>102500</v>
      </c>
      <c r="H26" s="677">
        <f>G10</f>
        <v>102500.00000000013</v>
      </c>
      <c r="I26" s="901"/>
      <c r="L26" s="38">
        <f>SUM(L23:L25)</f>
        <v>78469.56</v>
      </c>
    </row>
    <row r="27" spans="1:12">
      <c r="L27">
        <f>G26/L26</f>
        <v>1.306239005290714</v>
      </c>
    </row>
  </sheetData>
  <mergeCells count="13">
    <mergeCell ref="A1:G1"/>
    <mergeCell ref="C2:D2"/>
    <mergeCell ref="A22:G22"/>
    <mergeCell ref="I23:I26"/>
    <mergeCell ref="A14:G14"/>
    <mergeCell ref="B19:D19"/>
    <mergeCell ref="C21:G21"/>
    <mergeCell ref="A18:G18"/>
    <mergeCell ref="A9:G9"/>
    <mergeCell ref="E2:G2"/>
    <mergeCell ref="A4:G4"/>
    <mergeCell ref="A2:A3"/>
    <mergeCell ref="B2:B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B235"/>
  <sheetViews>
    <sheetView zoomScale="90" zoomScaleNormal="90" zoomScaleSheetLayoutView="85" zoomScalePageLayoutView="70" workbookViewId="0">
      <selection activeCell="U11" sqref="U11"/>
    </sheetView>
  </sheetViews>
  <sheetFormatPr defaultColWidth="9.140625" defaultRowHeight="15"/>
  <cols>
    <col min="1" max="1" width="9" style="51" customWidth="1"/>
    <col min="2" max="2" width="11.5703125" style="51" customWidth="1"/>
    <col min="3" max="3" width="11" style="51" customWidth="1"/>
    <col min="4" max="4" width="13.5703125" style="51" customWidth="1"/>
    <col min="5" max="7" width="12.28515625" style="51" customWidth="1"/>
    <col min="8" max="8" width="15.5703125" style="51" customWidth="1"/>
    <col min="9" max="9" width="15.7109375" style="51" customWidth="1"/>
    <col min="10" max="10" width="15.140625" style="51" customWidth="1"/>
    <col min="11" max="11" width="13.42578125" style="52" customWidth="1"/>
    <col min="12" max="12" width="9.140625" style="51" hidden="1" customWidth="1"/>
    <col min="13" max="13" width="15" style="51" hidden="1" customWidth="1"/>
    <col min="14" max="14" width="10.28515625" style="51" hidden="1" customWidth="1"/>
    <col min="15" max="15" width="15.85546875" style="51" hidden="1" customWidth="1"/>
    <col min="16" max="16" width="15.42578125" style="51" hidden="1" customWidth="1"/>
    <col min="17" max="17" width="9.140625" style="51" hidden="1" customWidth="1"/>
    <col min="18" max="16384" width="9.140625" style="51"/>
  </cols>
  <sheetData>
    <row r="1" spans="1:210" ht="30.75" customHeight="1">
      <c r="A1" s="934" t="s">
        <v>31</v>
      </c>
      <c r="B1" s="935"/>
      <c r="C1" s="935"/>
      <c r="D1" s="935"/>
      <c r="E1" s="935"/>
      <c r="F1" s="935"/>
      <c r="G1" s="935"/>
      <c r="H1" s="935"/>
      <c r="I1" s="935"/>
      <c r="J1" s="935"/>
      <c r="K1" s="936"/>
      <c r="L1" s="19">
        <v>10.763909999999999</v>
      </c>
      <c r="M1" s="78"/>
      <c r="N1" s="78"/>
      <c r="O1" s="78"/>
      <c r="P1" s="78"/>
      <c r="Q1" s="40"/>
      <c r="R1" s="40"/>
      <c r="S1" s="40"/>
      <c r="T1" s="40"/>
      <c r="U1" s="40"/>
      <c r="V1" s="40"/>
      <c r="W1" s="40"/>
      <c r="X1" s="40"/>
      <c r="Y1" s="40"/>
    </row>
    <row r="2" spans="1:210" ht="26.25" customHeight="1">
      <c r="A2" s="937" t="s">
        <v>94</v>
      </c>
      <c r="B2" s="938"/>
      <c r="C2" s="938"/>
      <c r="D2" s="938"/>
      <c r="E2" s="938"/>
      <c r="F2" s="938"/>
      <c r="G2" s="938"/>
      <c r="H2" s="938"/>
      <c r="I2" s="938"/>
      <c r="J2" s="938"/>
      <c r="K2" s="939"/>
      <c r="L2" s="40"/>
      <c r="M2" s="78">
        <f>B11-60000</f>
        <v>77922.392033099983</v>
      </c>
      <c r="N2" s="78"/>
      <c r="O2" s="78"/>
      <c r="P2" s="78"/>
      <c r="Q2" s="40"/>
      <c r="R2" s="40"/>
      <c r="S2" s="40"/>
      <c r="T2" s="40"/>
      <c r="U2" s="40"/>
      <c r="V2" s="40"/>
      <c r="W2" s="40"/>
      <c r="X2" s="40"/>
      <c r="Y2" s="40"/>
    </row>
    <row r="3" spans="1:210" ht="56.25" customHeight="1">
      <c r="A3" s="53"/>
      <c r="B3" s="940" t="s">
        <v>95</v>
      </c>
      <c r="C3" s="941"/>
      <c r="D3" s="942" t="s">
        <v>96</v>
      </c>
      <c r="E3" s="943"/>
      <c r="F3" s="944" t="s">
        <v>97</v>
      </c>
      <c r="G3" s="945"/>
      <c r="H3" s="944" t="s">
        <v>98</v>
      </c>
      <c r="I3" s="945"/>
      <c r="J3" s="944" t="s">
        <v>99</v>
      </c>
      <c r="K3" s="945"/>
      <c r="L3" s="40"/>
      <c r="M3" s="40"/>
      <c r="N3" s="40"/>
      <c r="O3" s="40"/>
      <c r="P3" s="40"/>
      <c r="Q3" s="40"/>
      <c r="R3" s="78"/>
      <c r="S3" s="40"/>
      <c r="T3" s="40"/>
      <c r="U3" s="40"/>
      <c r="V3" s="40"/>
      <c r="W3" s="40"/>
      <c r="X3" s="40"/>
      <c r="Y3" s="40"/>
    </row>
    <row r="4" spans="1:210" s="49" customFormat="1" ht="15" customHeight="1">
      <c r="A4" s="54" t="s">
        <v>47</v>
      </c>
      <c r="B4" s="55" t="s">
        <v>49</v>
      </c>
      <c r="C4" s="55" t="s">
        <v>50</v>
      </c>
      <c r="D4" s="55" t="s">
        <v>49</v>
      </c>
      <c r="E4" s="55" t="s">
        <v>50</v>
      </c>
      <c r="F4" s="55" t="s">
        <v>49</v>
      </c>
      <c r="G4" s="55" t="s">
        <v>50</v>
      </c>
      <c r="H4" s="55" t="s">
        <v>49</v>
      </c>
      <c r="I4" s="55" t="s">
        <v>50</v>
      </c>
      <c r="J4" s="55" t="s">
        <v>49</v>
      </c>
      <c r="K4" s="79" t="s">
        <v>50</v>
      </c>
      <c r="L4" s="80"/>
      <c r="M4" s="50"/>
      <c r="N4" s="50"/>
      <c r="O4" s="50"/>
      <c r="P4" s="50"/>
      <c r="Q4" s="50"/>
      <c r="R4" s="40"/>
      <c r="S4" s="40"/>
      <c r="T4" s="40"/>
      <c r="U4" s="40"/>
      <c r="V4" s="40"/>
      <c r="W4" s="40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99"/>
    </row>
    <row r="5" spans="1:210" ht="15" customHeight="1">
      <c r="A5" s="56" t="s">
        <v>100</v>
      </c>
      <c r="B5" s="57">
        <f t="shared" ref="B5:B10" si="0">C5*$L$1</f>
        <v>11236.445648999999</v>
      </c>
      <c r="C5" s="58">
        <v>1043.9000000000001</v>
      </c>
      <c r="D5" s="57">
        <f t="shared" ref="D5:D10" si="1">E5*$L$1</f>
        <v>944.53310249999993</v>
      </c>
      <c r="E5" s="58">
        <v>87.75</v>
      </c>
      <c r="F5" s="59">
        <f t="shared" ref="F5:F10" si="2">G5*$L$1</f>
        <v>8933.5071045000004</v>
      </c>
      <c r="G5" s="58">
        <f>Q16</f>
        <v>829.95</v>
      </c>
      <c r="H5" s="60">
        <f>'Pline UDS Sale Plinth'!F10</f>
        <v>46760.430599999992</v>
      </c>
      <c r="I5" s="81">
        <f t="shared" ref="I5:I10" si="3">H5/$L$1</f>
        <v>4344.1863226281148</v>
      </c>
      <c r="J5" s="82">
        <f t="shared" ref="J5:J10" si="4">K5*$L$1</f>
        <v>67874.916455999992</v>
      </c>
      <c r="K5" s="83">
        <f>I5+G5+E5+C5</f>
        <v>6305.7863226281152</v>
      </c>
      <c r="L5" s="40"/>
      <c r="M5" s="40"/>
      <c r="N5" s="84" t="s">
        <v>47</v>
      </c>
      <c r="O5" s="84" t="s">
        <v>101</v>
      </c>
      <c r="P5" s="84" t="s">
        <v>56</v>
      </c>
      <c r="Q5" s="97" t="s">
        <v>52</v>
      </c>
      <c r="R5" s="40"/>
      <c r="S5" s="40"/>
      <c r="T5" s="40"/>
      <c r="U5" s="40"/>
      <c r="V5" s="40"/>
      <c r="W5" s="40"/>
    </row>
    <row r="6" spans="1:210" ht="15" customHeight="1">
      <c r="A6" s="56" t="s">
        <v>102</v>
      </c>
      <c r="B6" s="57">
        <f t="shared" si="0"/>
        <v>24318.040750199994</v>
      </c>
      <c r="C6" s="58">
        <v>2259.2199999999998</v>
      </c>
      <c r="D6" s="57">
        <f t="shared" si="1"/>
        <v>1891.7571824999998</v>
      </c>
      <c r="E6" s="58">
        <v>175.75</v>
      </c>
      <c r="F6" s="59">
        <f t="shared" si="2"/>
        <v>19959.518313</v>
      </c>
      <c r="G6" s="58">
        <f>Q13</f>
        <v>1854.3000000000002</v>
      </c>
      <c r="H6" s="58">
        <f>'Pline UDS Sale Plinth'!F21</f>
        <v>98008.803359999976</v>
      </c>
      <c r="I6" s="81">
        <f t="shared" si="3"/>
        <v>9105.3161314057797</v>
      </c>
      <c r="J6" s="82">
        <f t="shared" si="4"/>
        <v>144178.11960569996</v>
      </c>
      <c r="K6" s="83">
        <f>I6+G6+E6+C6</f>
        <v>13394.586131405778</v>
      </c>
      <c r="L6" s="40"/>
      <c r="M6" s="40"/>
      <c r="N6" s="85" t="s">
        <v>51</v>
      </c>
      <c r="O6" s="86">
        <v>370.86</v>
      </c>
      <c r="P6" s="87">
        <v>5</v>
      </c>
      <c r="Q6" s="98">
        <f>O6*P6</f>
        <v>1854.3000000000002</v>
      </c>
      <c r="R6" s="40"/>
      <c r="S6" s="40"/>
      <c r="T6" s="40"/>
      <c r="U6" s="40"/>
      <c r="V6" s="40"/>
      <c r="W6" s="40"/>
    </row>
    <row r="7" spans="1:210" ht="15" customHeight="1">
      <c r="A7" s="56" t="s">
        <v>103</v>
      </c>
      <c r="B7" s="57">
        <f t="shared" si="0"/>
        <v>11236.445648999999</v>
      </c>
      <c r="C7" s="58">
        <v>1043.9000000000001</v>
      </c>
      <c r="D7" s="57">
        <f t="shared" si="1"/>
        <v>1891.7571824999998</v>
      </c>
      <c r="E7" s="58">
        <v>175.75</v>
      </c>
      <c r="F7" s="59">
        <f t="shared" si="2"/>
        <v>22607.440172999999</v>
      </c>
      <c r="G7" s="58">
        <f>Q14</f>
        <v>2100.3000000000002</v>
      </c>
      <c r="H7" s="60">
        <f>'Pline UDS Sale Plinth'!F32</f>
        <v>46760.430599999992</v>
      </c>
      <c r="I7" s="81">
        <f t="shared" si="3"/>
        <v>4344.1863226281148</v>
      </c>
      <c r="J7" s="82">
        <f t="shared" si="4"/>
        <v>82496.073604499994</v>
      </c>
      <c r="K7" s="83">
        <f>I7+G7+E7+C7</f>
        <v>7664.1363226281155</v>
      </c>
      <c r="L7" s="40"/>
      <c r="M7" s="19">
        <v>10.763909999999999</v>
      </c>
      <c r="N7" s="85" t="s">
        <v>104</v>
      </c>
      <c r="O7" s="86">
        <v>420.06</v>
      </c>
      <c r="P7" s="87">
        <v>5</v>
      </c>
      <c r="Q7" s="98">
        <f t="shared" ref="Q7:Q13" si="5">O7*P7</f>
        <v>2100.3000000000002</v>
      </c>
      <c r="R7" s="40"/>
      <c r="S7" s="40"/>
      <c r="T7" s="40"/>
      <c r="U7" s="40"/>
      <c r="V7" s="40"/>
      <c r="W7" s="40"/>
    </row>
    <row r="8" spans="1:210" ht="15" customHeight="1">
      <c r="A8" s="56" t="s">
        <v>105</v>
      </c>
      <c r="B8" s="57">
        <f t="shared" si="0"/>
        <v>27975.617368199997</v>
      </c>
      <c r="C8" s="58">
        <v>2599.02</v>
      </c>
      <c r="D8" s="57">
        <f t="shared" si="1"/>
        <v>1118.9084444999999</v>
      </c>
      <c r="E8" s="58">
        <v>103.95</v>
      </c>
      <c r="F8" s="59">
        <f t="shared" si="2"/>
        <v>13384.383889499999</v>
      </c>
      <c r="G8" s="58">
        <f>Q9</f>
        <v>1243.45</v>
      </c>
      <c r="H8" s="60">
        <f>'Pline UDS Sale Plinth'!F43</f>
        <v>112968.61055999999</v>
      </c>
      <c r="I8" s="81">
        <f t="shared" si="3"/>
        <v>10495.12775190428</v>
      </c>
      <c r="J8" s="82">
        <f t="shared" si="4"/>
        <v>155447.52026220001</v>
      </c>
      <c r="K8" s="83">
        <f t="shared" ref="K8:K10" si="6">I8+G8+E8+C8</f>
        <v>14441.547751904282</v>
      </c>
      <c r="L8" s="40" t="e">
        <f>#REF!-#REF!</f>
        <v>#REF!</v>
      </c>
      <c r="M8" s="40" t="e">
        <f>L8*3500</f>
        <v>#REF!</v>
      </c>
      <c r="N8" s="85" t="s">
        <v>106</v>
      </c>
      <c r="O8" s="86">
        <v>165.99</v>
      </c>
      <c r="P8" s="87">
        <v>5</v>
      </c>
      <c r="Q8" s="98">
        <f t="shared" si="5"/>
        <v>829.95</v>
      </c>
      <c r="R8" s="40"/>
      <c r="S8" s="40"/>
      <c r="T8" s="40"/>
      <c r="U8" s="40"/>
      <c r="V8" s="40"/>
      <c r="W8" s="40"/>
    </row>
    <row r="9" spans="1:210" ht="15" customHeight="1">
      <c r="A9" s="56" t="s">
        <v>107</v>
      </c>
      <c r="B9" s="57">
        <f t="shared" si="0"/>
        <v>27828.689996699995</v>
      </c>
      <c r="C9" s="58">
        <v>2585.37</v>
      </c>
      <c r="D9" s="57">
        <f t="shared" si="1"/>
        <v>1891.7571824999998</v>
      </c>
      <c r="E9" s="58">
        <f>E7</f>
        <v>175.75</v>
      </c>
      <c r="F9" s="61">
        <f t="shared" si="2"/>
        <v>22607.440172999999</v>
      </c>
      <c r="G9" s="58">
        <f>Q44</f>
        <v>2100.3000000000002</v>
      </c>
      <c r="H9" s="60">
        <f>'Pline UDS Sale Plinth'!F54</f>
        <v>112968.61055999999</v>
      </c>
      <c r="I9" s="81">
        <f t="shared" si="3"/>
        <v>10495.12775190428</v>
      </c>
      <c r="J9" s="82">
        <f t="shared" si="4"/>
        <v>165296.49791219999</v>
      </c>
      <c r="K9" s="83">
        <f t="shared" si="6"/>
        <v>15356.54775190428</v>
      </c>
      <c r="L9" s="40"/>
      <c r="M9" s="40" t="e">
        <f>#REF!*2000</f>
        <v>#REF!</v>
      </c>
      <c r="N9" s="85" t="s">
        <v>108</v>
      </c>
      <c r="O9" s="86">
        <v>248.69</v>
      </c>
      <c r="P9" s="87">
        <v>5</v>
      </c>
      <c r="Q9" s="98">
        <f t="shared" si="5"/>
        <v>1243.45</v>
      </c>
      <c r="R9" s="40"/>
      <c r="S9" s="40"/>
      <c r="T9" s="40"/>
      <c r="U9" s="40"/>
      <c r="V9" s="40"/>
      <c r="W9" s="40"/>
    </row>
    <row r="10" spans="1:210" ht="15" customHeight="1">
      <c r="A10" s="56" t="s">
        <v>109</v>
      </c>
      <c r="B10" s="57">
        <f t="shared" si="0"/>
        <v>35327.152620000001</v>
      </c>
      <c r="C10" s="58">
        <v>3282</v>
      </c>
      <c r="D10" s="57">
        <f t="shared" si="1"/>
        <v>944.53310249999993</v>
      </c>
      <c r="E10" s="58">
        <f>E5</f>
        <v>87.75</v>
      </c>
      <c r="F10" s="61">
        <f t="shared" si="2"/>
        <v>21312.541799999999</v>
      </c>
      <c r="G10" s="58">
        <f>Q53</f>
        <v>1980</v>
      </c>
      <c r="H10" s="60">
        <f>'Pline UDS Sale Plinth'!F65</f>
        <v>115962.68777489998</v>
      </c>
      <c r="I10" s="81">
        <f t="shared" si="3"/>
        <v>10773.286637931755</v>
      </c>
      <c r="J10" s="82">
        <f t="shared" si="4"/>
        <v>173546.91529739997</v>
      </c>
      <c r="K10" s="83">
        <f t="shared" si="6"/>
        <v>16123.036637931755</v>
      </c>
      <c r="L10" s="40"/>
      <c r="M10" s="40" t="e">
        <f>M9+M8</f>
        <v>#REF!</v>
      </c>
      <c r="N10" s="85" t="s">
        <v>110</v>
      </c>
      <c r="O10" s="86">
        <f>O8</f>
        <v>165.99</v>
      </c>
      <c r="P10" s="87">
        <v>5</v>
      </c>
      <c r="Q10" s="98">
        <f t="shared" si="5"/>
        <v>829.95</v>
      </c>
      <c r="R10" s="40"/>
      <c r="S10" s="40"/>
      <c r="T10" s="40"/>
      <c r="U10" s="40"/>
      <c r="V10" s="40"/>
      <c r="W10" s="40"/>
    </row>
    <row r="11" spans="1:210" ht="15" customHeight="1">
      <c r="A11" s="62"/>
      <c r="B11" s="63">
        <f>SUM(B5:B10)</f>
        <v>137922.39203309998</v>
      </c>
      <c r="C11" s="63">
        <f t="shared" ref="C11:K11" si="7">SUM(C5:C10)</f>
        <v>12813.41</v>
      </c>
      <c r="D11" s="63">
        <f t="shared" si="7"/>
        <v>8683.2461969999986</v>
      </c>
      <c r="E11" s="63">
        <f t="shared" si="7"/>
        <v>806.7</v>
      </c>
      <c r="F11" s="63">
        <f t="shared" si="7"/>
        <v>108804.83145299999</v>
      </c>
      <c r="G11" s="63">
        <f t="shared" si="7"/>
        <v>10108.299999999999</v>
      </c>
      <c r="H11" s="63">
        <f t="shared" si="7"/>
        <v>533429.57345489995</v>
      </c>
      <c r="I11" s="63">
        <f t="shared" si="7"/>
        <v>49557.230918402325</v>
      </c>
      <c r="J11" s="63">
        <f t="shared" si="7"/>
        <v>788840.04313799995</v>
      </c>
      <c r="K11" s="63">
        <f t="shared" si="7"/>
        <v>73285.640918402336</v>
      </c>
      <c r="L11" s="40"/>
      <c r="M11" s="40"/>
      <c r="N11" s="85"/>
      <c r="O11" s="86"/>
      <c r="P11" s="87"/>
      <c r="Q11" s="98"/>
      <c r="R11" s="40"/>
      <c r="S11" s="40"/>
      <c r="T11" s="40"/>
      <c r="U11" s="40"/>
      <c r="V11" s="40"/>
      <c r="W11" s="40"/>
    </row>
    <row r="12" spans="1:210" s="50" customFormat="1" ht="15" customHeight="1">
      <c r="A12" s="928" t="s">
        <v>111</v>
      </c>
      <c r="B12" s="929"/>
      <c r="C12" s="929"/>
      <c r="D12" s="929"/>
      <c r="E12" s="929"/>
      <c r="F12" s="929"/>
      <c r="G12" s="929"/>
      <c r="H12" s="929"/>
      <c r="I12" s="929"/>
      <c r="J12" s="88">
        <f>SUM(J5:J10)</f>
        <v>788840.04313799995</v>
      </c>
      <c r="K12" s="89">
        <f>SUM(K5:K10)</f>
        <v>73285.640918402336</v>
      </c>
      <c r="L12" s="40">
        <v>27000</v>
      </c>
      <c r="M12" s="90">
        <f>L12*3500</f>
        <v>94500000</v>
      </c>
      <c r="N12" s="85" t="s">
        <v>112</v>
      </c>
      <c r="O12" s="86">
        <f>O7</f>
        <v>420.06</v>
      </c>
      <c r="P12" s="87">
        <v>5</v>
      </c>
      <c r="Q12" s="98">
        <f t="shared" si="5"/>
        <v>2100.3000000000002</v>
      </c>
      <c r="R12" s="40"/>
      <c r="S12" s="40"/>
      <c r="T12" s="40"/>
      <c r="U12" s="40"/>
      <c r="V12" s="40"/>
      <c r="W12" s="40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80"/>
    </row>
    <row r="13" spans="1:210" s="49" customFormat="1" ht="15" customHeight="1">
      <c r="A13" s="924" t="s">
        <v>113</v>
      </c>
      <c r="B13" s="925"/>
      <c r="C13" s="925"/>
      <c r="D13" s="925"/>
      <c r="E13" s="925"/>
      <c r="F13" s="925"/>
      <c r="G13" s="925"/>
      <c r="H13" s="925"/>
      <c r="I13" s="925"/>
      <c r="J13" s="65" t="s">
        <v>49</v>
      </c>
      <c r="K13" s="91" t="s">
        <v>50</v>
      </c>
      <c r="L13" s="40"/>
      <c r="M13" s="40"/>
      <c r="N13" s="85" t="s">
        <v>51</v>
      </c>
      <c r="O13" s="86">
        <v>370.86</v>
      </c>
      <c r="P13" s="87">
        <v>5</v>
      </c>
      <c r="Q13" s="98">
        <f t="shared" si="5"/>
        <v>1854.3000000000002</v>
      </c>
      <c r="R13" s="40"/>
      <c r="S13" s="40"/>
      <c r="T13" s="40"/>
      <c r="U13" s="40"/>
      <c r="V13" s="40"/>
      <c r="W13" s="40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99"/>
    </row>
    <row r="14" spans="1:210" ht="15" customHeight="1">
      <c r="A14" s="926" t="s">
        <v>114</v>
      </c>
      <c r="B14" s="927"/>
      <c r="C14" s="927"/>
      <c r="D14" s="927"/>
      <c r="E14" s="927"/>
      <c r="F14" s="927"/>
      <c r="G14" s="927"/>
      <c r="H14" s="927"/>
      <c r="I14" s="927"/>
      <c r="J14" s="52">
        <f>'Pline UDS Sale Plinth'!F69+'Pline UDS Sale Plinth'!F70</f>
        <v>40100.205600000001</v>
      </c>
      <c r="K14" s="92">
        <f>J14/$L$1</f>
        <v>3725.4311490898758</v>
      </c>
      <c r="L14" s="40"/>
      <c r="N14" s="85" t="s">
        <v>104</v>
      </c>
      <c r="O14" s="86">
        <v>420.06</v>
      </c>
      <c r="P14" s="87">
        <v>5</v>
      </c>
      <c r="Q14" s="98">
        <f t="shared" ref="Q14:Q45" si="8">O14*P14</f>
        <v>2100.3000000000002</v>
      </c>
      <c r="R14" s="40"/>
      <c r="S14" s="40"/>
      <c r="T14" s="40"/>
      <c r="U14" s="40"/>
      <c r="V14" s="40"/>
      <c r="W14" s="40"/>
    </row>
    <row r="15" spans="1:210" ht="15" customHeight="1">
      <c r="A15" s="926" t="s">
        <v>115</v>
      </c>
      <c r="B15" s="927"/>
      <c r="C15" s="927"/>
      <c r="D15" s="927"/>
      <c r="E15" s="927"/>
      <c r="F15" s="927"/>
      <c r="G15" s="927"/>
      <c r="H15" s="927"/>
      <c r="I15" s="927"/>
      <c r="J15" s="52">
        <f>'Pline UDS Sale Plinth'!F71</f>
        <v>22431.064877999997</v>
      </c>
      <c r="K15" s="92">
        <f>J15/$L$1</f>
        <v>2083.9141982792498</v>
      </c>
      <c r="L15" s="40"/>
      <c r="M15" s="19"/>
      <c r="N15" s="85"/>
      <c r="O15" s="86"/>
      <c r="P15" s="87"/>
      <c r="Q15" s="98"/>
      <c r="R15" s="40"/>
      <c r="S15" s="40"/>
      <c r="T15" s="40"/>
      <c r="U15" s="40"/>
      <c r="V15" s="40"/>
      <c r="W15" s="40"/>
    </row>
    <row r="16" spans="1:210" ht="15" customHeight="1">
      <c r="A16" s="926" t="s">
        <v>116</v>
      </c>
      <c r="B16" s="927"/>
      <c r="C16" s="927"/>
      <c r="D16" s="927"/>
      <c r="E16" s="927"/>
      <c r="F16" s="927"/>
      <c r="G16" s="927"/>
      <c r="H16" s="927"/>
      <c r="I16" s="927"/>
      <c r="J16" s="52">
        <f>'Pline UDS Sale Plinth'!F72</f>
        <v>24139.346399999999</v>
      </c>
      <c r="K16" s="92">
        <f>J16/$L$1</f>
        <v>2242.6187509929014</v>
      </c>
      <c r="L16" s="40">
        <f>J5-B5</f>
        <v>56638.470806999991</v>
      </c>
      <c r="M16" s="40">
        <f>L16*3500</f>
        <v>198234647.82449996</v>
      </c>
      <c r="N16" s="85" t="s">
        <v>106</v>
      </c>
      <c r="O16" s="86">
        <v>165.99</v>
      </c>
      <c r="P16" s="87">
        <v>5</v>
      </c>
      <c r="Q16" s="98">
        <f t="shared" si="8"/>
        <v>829.95</v>
      </c>
      <c r="R16" s="40"/>
      <c r="S16" s="40"/>
      <c r="T16" s="40"/>
      <c r="U16" s="40"/>
      <c r="V16" s="40"/>
      <c r="W16" s="40"/>
    </row>
    <row r="17" spans="1:210" s="50" customFormat="1" ht="15" customHeight="1">
      <c r="A17" s="928" t="s">
        <v>111</v>
      </c>
      <c r="B17" s="929"/>
      <c r="C17" s="929"/>
      <c r="D17" s="929"/>
      <c r="E17" s="929"/>
      <c r="F17" s="929"/>
      <c r="G17" s="929"/>
      <c r="H17" s="929"/>
      <c r="I17" s="929"/>
      <c r="J17" s="88">
        <f>SUM(J14:J16)</f>
        <v>86670.616878000001</v>
      </c>
      <c r="K17" s="88">
        <f>J17/$L$1</f>
        <v>8051.9640983620275</v>
      </c>
      <c r="L17" s="40"/>
      <c r="M17" s="40">
        <f>B5*2000</f>
        <v>22472891.298</v>
      </c>
      <c r="N17" s="85" t="s">
        <v>108</v>
      </c>
      <c r="O17" s="86">
        <v>248.69</v>
      </c>
      <c r="P17" s="87">
        <v>5</v>
      </c>
      <c r="Q17" s="98">
        <f t="shared" si="8"/>
        <v>1243.45</v>
      </c>
      <c r="R17" s="40"/>
      <c r="S17" s="40"/>
      <c r="T17" s="40"/>
      <c r="U17" s="40"/>
      <c r="V17" s="40"/>
      <c r="W17" s="40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80"/>
    </row>
    <row r="18" spans="1:210" s="49" customFormat="1" ht="15" customHeight="1">
      <c r="A18" s="924" t="s">
        <v>117</v>
      </c>
      <c r="B18" s="925"/>
      <c r="C18" s="925"/>
      <c r="D18" s="925"/>
      <c r="E18" s="925"/>
      <c r="F18" s="925"/>
      <c r="G18" s="925"/>
      <c r="H18" s="925"/>
      <c r="I18" s="925"/>
      <c r="J18" s="65" t="s">
        <v>49</v>
      </c>
      <c r="K18" s="91" t="s">
        <v>50</v>
      </c>
      <c r="L18" s="40"/>
      <c r="M18" s="40"/>
      <c r="N18" s="85" t="s">
        <v>51</v>
      </c>
      <c r="O18" s="86">
        <v>370.86</v>
      </c>
      <c r="P18" s="87">
        <v>5</v>
      </c>
      <c r="Q18" s="98">
        <f t="shared" si="8"/>
        <v>1854.3000000000002</v>
      </c>
      <c r="R18" s="40"/>
      <c r="S18" s="40"/>
      <c r="T18" s="40"/>
      <c r="U18" s="40"/>
      <c r="V18" s="40"/>
      <c r="W18" s="40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99"/>
    </row>
    <row r="19" spans="1:210" ht="15" customHeight="1">
      <c r="A19" s="926" t="s">
        <v>118</v>
      </c>
      <c r="B19" s="927"/>
      <c r="C19" s="927"/>
      <c r="D19" s="927"/>
      <c r="E19" s="927"/>
      <c r="F19" s="927"/>
      <c r="G19" s="927"/>
      <c r="H19" s="927"/>
      <c r="I19" s="927"/>
      <c r="J19" s="52">
        <f>K19*$M$30</f>
        <v>6775.0202321999986</v>
      </c>
      <c r="K19" s="92">
        <v>629.41999999999996</v>
      </c>
      <c r="L19" s="40"/>
      <c r="M19" s="19">
        <v>10.763909999999999</v>
      </c>
      <c r="N19" s="85" t="s">
        <v>104</v>
      </c>
      <c r="O19" s="86">
        <v>420.06</v>
      </c>
      <c r="P19" s="87">
        <v>5</v>
      </c>
      <c r="Q19" s="98">
        <f t="shared" ref="Q19:Q29" si="9">O19*P19</f>
        <v>2100.3000000000002</v>
      </c>
      <c r="R19" s="40"/>
      <c r="S19" s="40"/>
      <c r="T19" s="40"/>
      <c r="U19" s="40"/>
      <c r="V19" s="40"/>
      <c r="W19" s="40"/>
    </row>
    <row r="20" spans="1:210" ht="15" customHeight="1">
      <c r="A20" s="918" t="s">
        <v>119</v>
      </c>
      <c r="B20" s="919"/>
      <c r="C20" s="919"/>
      <c r="D20" s="919"/>
      <c r="E20" s="919"/>
      <c r="F20" s="919"/>
      <c r="G20" s="919"/>
      <c r="H20" s="919"/>
      <c r="I20" s="920"/>
      <c r="J20" s="52">
        <f>K20*$M$30</f>
        <v>1210.0787622</v>
      </c>
      <c r="K20" s="92">
        <v>112.42</v>
      </c>
      <c r="L20" s="40" t="e">
        <f>#REF!-#REF!</f>
        <v>#REF!</v>
      </c>
      <c r="M20" s="40" t="e">
        <f>L20*3500</f>
        <v>#REF!</v>
      </c>
      <c r="N20" s="85" t="s">
        <v>106</v>
      </c>
      <c r="O20" s="86">
        <v>165.99</v>
      </c>
      <c r="P20" s="87">
        <v>5</v>
      </c>
      <c r="Q20" s="98">
        <f t="shared" si="9"/>
        <v>829.95</v>
      </c>
      <c r="R20" s="40"/>
      <c r="S20" s="40"/>
      <c r="T20" s="40"/>
      <c r="U20" s="40"/>
      <c r="V20" s="40"/>
      <c r="W20" s="40"/>
    </row>
    <row r="21" spans="1:210" ht="15" customHeight="1">
      <c r="A21" s="918" t="s">
        <v>120</v>
      </c>
      <c r="B21" s="919"/>
      <c r="C21" s="919"/>
      <c r="D21" s="919"/>
      <c r="E21" s="919"/>
      <c r="F21" s="919"/>
      <c r="G21" s="919"/>
      <c r="H21" s="919"/>
      <c r="I21" s="920"/>
      <c r="J21" s="52">
        <f t="shared" ref="J21:J27" si="10">K21*$M$30</f>
        <v>1219.6586421</v>
      </c>
      <c r="K21" s="92">
        <v>113.31</v>
      </c>
      <c r="L21" s="40"/>
      <c r="M21" s="40" t="e">
        <f>#REF!*2000</f>
        <v>#REF!</v>
      </c>
      <c r="N21" s="85" t="s">
        <v>108</v>
      </c>
      <c r="O21" s="86">
        <v>248.69</v>
      </c>
      <c r="P21" s="87">
        <v>5</v>
      </c>
      <c r="Q21" s="98">
        <f t="shared" si="9"/>
        <v>1243.45</v>
      </c>
      <c r="R21" s="40"/>
      <c r="S21" s="40"/>
      <c r="T21" s="40"/>
      <c r="U21" s="40"/>
      <c r="V21" s="40"/>
      <c r="W21" s="40"/>
    </row>
    <row r="22" spans="1:210" ht="15" customHeight="1">
      <c r="A22" s="918" t="s">
        <v>121</v>
      </c>
      <c r="B22" s="919"/>
      <c r="C22" s="919"/>
      <c r="D22" s="919"/>
      <c r="E22" s="919"/>
      <c r="F22" s="919"/>
      <c r="G22" s="919"/>
      <c r="H22" s="919"/>
      <c r="I22" s="920"/>
      <c r="J22" s="52">
        <f t="shared" si="10"/>
        <v>327.43814220000002</v>
      </c>
      <c r="K22" s="92">
        <v>30.42</v>
      </c>
      <c r="L22" s="40"/>
      <c r="M22" s="40" t="e">
        <f>#REF!*2000</f>
        <v>#REF!</v>
      </c>
      <c r="N22" s="85" t="s">
        <v>108</v>
      </c>
      <c r="O22" s="86">
        <v>248.69</v>
      </c>
      <c r="P22" s="87">
        <v>5</v>
      </c>
      <c r="Q22" s="98">
        <f t="shared" si="9"/>
        <v>1243.45</v>
      </c>
      <c r="R22" s="40"/>
      <c r="S22" s="40"/>
      <c r="T22" s="40"/>
      <c r="U22" s="40"/>
      <c r="V22" s="40"/>
      <c r="W22" s="40"/>
    </row>
    <row r="23" spans="1:210" ht="15" customHeight="1">
      <c r="A23" s="918" t="s">
        <v>122</v>
      </c>
      <c r="B23" s="919"/>
      <c r="C23" s="919"/>
      <c r="D23" s="919"/>
      <c r="E23" s="919"/>
      <c r="F23" s="919"/>
      <c r="G23" s="919"/>
      <c r="H23" s="919"/>
      <c r="I23" s="920"/>
      <c r="J23" s="52">
        <f t="shared" si="10"/>
        <v>6201.0885509999998</v>
      </c>
      <c r="K23" s="92">
        <v>576.1</v>
      </c>
      <c r="L23" s="40"/>
      <c r="M23" s="40" t="e">
        <f>M22+M20</f>
        <v>#REF!</v>
      </c>
      <c r="N23" s="85" t="s">
        <v>110</v>
      </c>
      <c r="O23" s="86">
        <f>O20</f>
        <v>165.99</v>
      </c>
      <c r="P23" s="87">
        <v>5</v>
      </c>
      <c r="Q23" s="98">
        <f t="shared" si="9"/>
        <v>829.95</v>
      </c>
      <c r="R23" s="40"/>
      <c r="S23" s="40"/>
      <c r="T23" s="40"/>
      <c r="U23" s="40"/>
      <c r="V23" s="40"/>
      <c r="W23" s="40"/>
    </row>
    <row r="24" spans="1:210" ht="15" customHeight="1">
      <c r="A24" s="918" t="s">
        <v>123</v>
      </c>
      <c r="B24" s="919"/>
      <c r="C24" s="919"/>
      <c r="D24" s="919"/>
      <c r="E24" s="919"/>
      <c r="F24" s="919"/>
      <c r="G24" s="919"/>
      <c r="H24" s="919"/>
      <c r="I24" s="920"/>
      <c r="J24" s="52">
        <f t="shared" si="10"/>
        <v>713.64723299999991</v>
      </c>
      <c r="K24" s="92">
        <v>66.3</v>
      </c>
      <c r="L24" s="40"/>
      <c r="M24" s="40" t="e">
        <f>M23+#REF!</f>
        <v>#REF!</v>
      </c>
      <c r="N24" s="85" t="s">
        <v>110</v>
      </c>
      <c r="O24" s="86" t="e">
        <f>#REF!</f>
        <v>#REF!</v>
      </c>
      <c r="P24" s="87">
        <v>5</v>
      </c>
      <c r="Q24" s="98" t="e">
        <f t="shared" si="9"/>
        <v>#REF!</v>
      </c>
      <c r="R24" s="40"/>
      <c r="S24" s="40"/>
      <c r="T24" s="40"/>
      <c r="U24" s="40"/>
      <c r="V24" s="40"/>
      <c r="W24" s="40"/>
    </row>
    <row r="25" spans="1:210" ht="15" customHeight="1">
      <c r="A25" s="918" t="s">
        <v>124</v>
      </c>
      <c r="B25" s="919"/>
      <c r="C25" s="919"/>
      <c r="D25" s="919"/>
      <c r="E25" s="919"/>
      <c r="F25" s="919"/>
      <c r="G25" s="919"/>
      <c r="H25" s="919"/>
      <c r="I25" s="920"/>
      <c r="J25" s="52">
        <f t="shared" si="10"/>
        <v>1014.3908783999999</v>
      </c>
      <c r="K25" s="92">
        <v>94.24</v>
      </c>
      <c r="L25" s="40" t="e">
        <f>#REF!-#REF!</f>
        <v>#REF!</v>
      </c>
      <c r="M25" s="40" t="e">
        <f>L25*3500</f>
        <v>#REF!</v>
      </c>
      <c r="N25" s="85" t="s">
        <v>106</v>
      </c>
      <c r="O25" s="86">
        <v>165.99</v>
      </c>
      <c r="P25" s="87">
        <v>5</v>
      </c>
      <c r="Q25" s="98">
        <f t="shared" si="9"/>
        <v>829.95</v>
      </c>
      <c r="R25" s="40"/>
      <c r="S25" s="40"/>
      <c r="T25" s="40"/>
      <c r="U25" s="40"/>
      <c r="V25" s="40"/>
      <c r="W25" s="40"/>
    </row>
    <row r="26" spans="1:210" ht="15" customHeight="1">
      <c r="A26" s="918" t="s">
        <v>125</v>
      </c>
      <c r="B26" s="919"/>
      <c r="C26" s="919"/>
      <c r="D26" s="919"/>
      <c r="E26" s="919"/>
      <c r="F26" s="919"/>
      <c r="G26" s="919"/>
      <c r="H26" s="919"/>
      <c r="I26" s="920"/>
      <c r="J26" s="52">
        <f t="shared" si="10"/>
        <v>2133.5146010999997</v>
      </c>
      <c r="K26" s="92">
        <v>198.21</v>
      </c>
      <c r="L26" s="40"/>
      <c r="M26" s="40" t="e">
        <f>#REF!*2000</f>
        <v>#REF!</v>
      </c>
      <c r="N26" s="85" t="s">
        <v>108</v>
      </c>
      <c r="O26" s="86">
        <v>248.69</v>
      </c>
      <c r="P26" s="87">
        <v>5</v>
      </c>
      <c r="Q26" s="98">
        <f t="shared" si="9"/>
        <v>1243.45</v>
      </c>
      <c r="R26" s="40"/>
      <c r="S26" s="40"/>
      <c r="T26" s="40"/>
      <c r="U26" s="40"/>
      <c r="V26" s="40"/>
      <c r="W26" s="40"/>
    </row>
    <row r="27" spans="1:210" ht="15" customHeight="1">
      <c r="A27" s="918" t="s">
        <v>126</v>
      </c>
      <c r="B27" s="919"/>
      <c r="C27" s="919"/>
      <c r="D27" s="919"/>
      <c r="E27" s="919"/>
      <c r="F27" s="919"/>
      <c r="G27" s="919"/>
      <c r="H27" s="919"/>
      <c r="I27" s="920"/>
      <c r="J27" s="52">
        <f t="shared" si="10"/>
        <v>5545.1358755999991</v>
      </c>
      <c r="K27" s="92">
        <v>515.16</v>
      </c>
      <c r="L27" s="40"/>
      <c r="M27" s="40" t="e">
        <f>#REF!*2000</f>
        <v>#REF!</v>
      </c>
      <c r="N27" s="85" t="s">
        <v>108</v>
      </c>
      <c r="O27" s="86">
        <v>248.69</v>
      </c>
      <c r="P27" s="87">
        <v>5</v>
      </c>
      <c r="Q27" s="98">
        <f t="shared" si="9"/>
        <v>1243.45</v>
      </c>
      <c r="R27" s="40"/>
      <c r="S27" s="40"/>
      <c r="T27" s="40"/>
      <c r="U27" s="40"/>
      <c r="V27" s="40"/>
      <c r="W27" s="40"/>
    </row>
    <row r="28" spans="1:210" s="50" customFormat="1" ht="15" customHeight="1">
      <c r="A28" s="928" t="s">
        <v>111</v>
      </c>
      <c r="B28" s="929"/>
      <c r="C28" s="929"/>
      <c r="D28" s="929"/>
      <c r="E28" s="929"/>
      <c r="F28" s="929"/>
      <c r="G28" s="929"/>
      <c r="H28" s="929"/>
      <c r="I28" s="929"/>
      <c r="J28" s="88">
        <f>SUM(J19:J27)</f>
        <v>25139.972917799998</v>
      </c>
      <c r="K28" s="88">
        <f>J28/$L$1</f>
        <v>2335.58</v>
      </c>
      <c r="L28" s="40"/>
      <c r="M28" s="40">
        <f>B10*2000</f>
        <v>70654305.239999995</v>
      </c>
      <c r="N28" s="85" t="s">
        <v>108</v>
      </c>
      <c r="O28" s="86">
        <v>248.69</v>
      </c>
      <c r="P28" s="87">
        <v>5</v>
      </c>
      <c r="Q28" s="98">
        <f t="shared" si="9"/>
        <v>1243.45</v>
      </c>
      <c r="R28" s="40"/>
      <c r="S28" s="40"/>
      <c r="T28" s="40"/>
      <c r="U28" s="40"/>
      <c r="V28" s="40"/>
      <c r="W28" s="40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80"/>
    </row>
    <row r="29" spans="1:210" s="50" customFormat="1" ht="15" customHeight="1">
      <c r="A29" s="928" t="s">
        <v>127</v>
      </c>
      <c r="B29" s="929"/>
      <c r="C29" s="929"/>
      <c r="D29" s="929"/>
      <c r="E29" s="929"/>
      <c r="F29" s="929"/>
      <c r="G29" s="929"/>
      <c r="H29" s="929"/>
      <c r="I29" s="929"/>
      <c r="J29" s="88">
        <f>J17+J12+J28</f>
        <v>900650.63293379988</v>
      </c>
      <c r="K29" s="88">
        <f>K17+K12+K28</f>
        <v>83673.185016764372</v>
      </c>
      <c r="L29" s="40"/>
      <c r="M29" s="40">
        <f>B6*2000</f>
        <v>48636081.500399992</v>
      </c>
      <c r="N29" s="85" t="s">
        <v>108</v>
      </c>
      <c r="O29" s="86">
        <v>248.69</v>
      </c>
      <c r="P29" s="87">
        <v>5</v>
      </c>
      <c r="Q29" s="98">
        <f t="shared" si="9"/>
        <v>1243.45</v>
      </c>
      <c r="R29" s="40"/>
      <c r="S29" s="40"/>
      <c r="T29" s="40"/>
      <c r="U29" s="40"/>
      <c r="V29" s="40"/>
      <c r="W29" s="40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80"/>
    </row>
    <row r="30" spans="1:210" ht="15" customHeight="1">
      <c r="A30" s="931" t="s">
        <v>128</v>
      </c>
      <c r="B30" s="932"/>
      <c r="C30" s="932"/>
      <c r="D30" s="932"/>
      <c r="E30" s="932"/>
      <c r="F30" s="932"/>
      <c r="G30" s="932"/>
      <c r="H30" s="932"/>
      <c r="I30" s="933"/>
      <c r="J30" s="65" t="s">
        <v>49</v>
      </c>
      <c r="K30" s="91" t="s">
        <v>50</v>
      </c>
      <c r="L30" s="40"/>
      <c r="M30" s="19">
        <v>10.763909999999999</v>
      </c>
      <c r="N30" s="85" t="s">
        <v>104</v>
      </c>
      <c r="O30" s="86">
        <v>420.06</v>
      </c>
      <c r="P30" s="87">
        <v>5</v>
      </c>
      <c r="Q30" s="98">
        <f t="shared" si="8"/>
        <v>2100.3000000000002</v>
      </c>
      <c r="R30" s="40"/>
      <c r="S30" s="40"/>
      <c r="T30" s="40"/>
      <c r="U30" s="40"/>
      <c r="V30" s="40"/>
      <c r="W30" s="40"/>
    </row>
    <row r="31" spans="1:210" ht="15" customHeight="1">
      <c r="A31" s="918" t="s">
        <v>129</v>
      </c>
      <c r="B31" s="919"/>
      <c r="C31" s="919"/>
      <c r="D31" s="919"/>
      <c r="E31" s="919"/>
      <c r="F31" s="919"/>
      <c r="G31" s="919"/>
      <c r="H31" s="919"/>
      <c r="I31" s="920"/>
      <c r="J31" s="93">
        <f>K31*M7</f>
        <v>12916.691999999999</v>
      </c>
      <c r="K31" s="92">
        <v>1200</v>
      </c>
      <c r="L31" s="40" t="e">
        <f>#REF!-#REF!</f>
        <v>#REF!</v>
      </c>
      <c r="M31" s="40" t="e">
        <f>L31*3500</f>
        <v>#REF!</v>
      </c>
      <c r="N31" s="85" t="s">
        <v>106</v>
      </c>
      <c r="O31" s="86">
        <v>165.99</v>
      </c>
      <c r="P31" s="87">
        <v>5</v>
      </c>
      <c r="Q31" s="98">
        <f t="shared" si="8"/>
        <v>829.95</v>
      </c>
      <c r="R31" s="40"/>
      <c r="S31" s="40"/>
      <c r="T31" s="40"/>
      <c r="U31" s="40"/>
      <c r="V31" s="40"/>
      <c r="W31" s="40"/>
    </row>
    <row r="32" spans="1:210" ht="15" customHeight="1">
      <c r="A32" s="918" t="s">
        <v>130</v>
      </c>
      <c r="B32" s="919"/>
      <c r="C32" s="919"/>
      <c r="D32" s="919"/>
      <c r="E32" s="919"/>
      <c r="F32" s="919"/>
      <c r="G32" s="919"/>
      <c r="H32" s="919"/>
      <c r="I32" s="920"/>
      <c r="J32" s="93">
        <f>SUM('Pline UDS Sale Plinth'!G91:G92)</f>
        <v>49799.968919999999</v>
      </c>
      <c r="K32" s="92">
        <f>J32/$M$30</f>
        <v>4626.5686836846462</v>
      </c>
      <c r="L32" s="40"/>
      <c r="M32" s="40" t="e">
        <f>#REF!*2000</f>
        <v>#REF!</v>
      </c>
      <c r="N32" s="85" t="s">
        <v>108</v>
      </c>
      <c r="O32" s="86">
        <v>248.69</v>
      </c>
      <c r="P32" s="87">
        <v>5</v>
      </c>
      <c r="Q32" s="98">
        <f t="shared" si="8"/>
        <v>1243.45</v>
      </c>
      <c r="R32" s="40"/>
      <c r="S32" s="40"/>
      <c r="T32" s="40"/>
      <c r="U32" s="40"/>
      <c r="V32" s="40"/>
      <c r="W32" s="40"/>
    </row>
    <row r="33" spans="1:210" ht="15" customHeight="1">
      <c r="A33" s="918" t="s">
        <v>131</v>
      </c>
      <c r="B33" s="919"/>
      <c r="C33" s="919"/>
      <c r="D33" s="919"/>
      <c r="E33" s="919"/>
      <c r="F33" s="919"/>
      <c r="G33" s="919"/>
      <c r="H33" s="919"/>
      <c r="I33" s="920"/>
      <c r="J33" s="93">
        <f>'Pline UDS Sale Plinth'!G115</f>
        <v>0</v>
      </c>
      <c r="K33" s="92">
        <f>J33/$M$30</f>
        <v>0</v>
      </c>
      <c r="L33" s="40"/>
      <c r="M33" s="40" t="e">
        <f>M32+M31</f>
        <v>#REF!</v>
      </c>
      <c r="N33" s="85" t="s">
        <v>110</v>
      </c>
      <c r="O33" s="86">
        <f>O31</f>
        <v>165.99</v>
      </c>
      <c r="P33" s="87">
        <v>5</v>
      </c>
      <c r="Q33" s="98">
        <f t="shared" si="8"/>
        <v>829.95</v>
      </c>
      <c r="R33" s="40"/>
      <c r="S33" s="40"/>
      <c r="T33" s="40"/>
      <c r="U33" s="40"/>
      <c r="V33" s="40"/>
      <c r="W33" s="40"/>
    </row>
    <row r="34" spans="1:210" ht="15" customHeight="1">
      <c r="A34" s="918" t="s">
        <v>132</v>
      </c>
      <c r="B34" s="919"/>
      <c r="C34" s="919"/>
      <c r="D34" s="919"/>
      <c r="E34" s="919"/>
      <c r="F34" s="919"/>
      <c r="G34" s="919"/>
      <c r="H34" s="919"/>
      <c r="I34" s="920"/>
      <c r="J34" s="93">
        <f>K34*$M$19</f>
        <v>2545.2341585999998</v>
      </c>
      <c r="K34" s="92">
        <v>236.46</v>
      </c>
      <c r="L34" s="40" t="e">
        <f>#REF!-#REF!</f>
        <v>#REF!</v>
      </c>
      <c r="M34" s="40" t="e">
        <f>L34*3500</f>
        <v>#REF!</v>
      </c>
      <c r="N34" s="85" t="s">
        <v>106</v>
      </c>
      <c r="O34" s="86">
        <v>165.99</v>
      </c>
      <c r="P34" s="87">
        <v>5</v>
      </c>
      <c r="Q34" s="98">
        <f t="shared" si="8"/>
        <v>829.95</v>
      </c>
      <c r="R34" s="40"/>
      <c r="S34" s="40"/>
      <c r="T34" s="40"/>
      <c r="U34" s="40"/>
      <c r="V34" s="40"/>
      <c r="W34" s="40"/>
    </row>
    <row r="35" spans="1:210" ht="15" customHeight="1">
      <c r="A35" s="918" t="s">
        <v>133</v>
      </c>
      <c r="B35" s="919"/>
      <c r="C35" s="919"/>
      <c r="D35" s="919"/>
      <c r="E35" s="919"/>
      <c r="F35" s="919"/>
      <c r="G35" s="919"/>
      <c r="H35" s="919"/>
      <c r="I35" s="920"/>
      <c r="J35" s="93">
        <f t="shared" ref="J35:J38" si="11">K35*$M$19</f>
        <v>14527.6187706</v>
      </c>
      <c r="K35" s="92">
        <v>1349.66</v>
      </c>
      <c r="L35" s="40" t="e">
        <f>#REF!-#REF!</f>
        <v>#REF!</v>
      </c>
      <c r="M35" s="40" t="e">
        <f>L35*3500</f>
        <v>#REF!</v>
      </c>
      <c r="N35" s="85" t="s">
        <v>106</v>
      </c>
      <c r="O35" s="86">
        <v>165.99</v>
      </c>
      <c r="P35" s="87">
        <v>5</v>
      </c>
      <c r="Q35" s="98">
        <f t="shared" si="8"/>
        <v>829.95</v>
      </c>
      <c r="R35" s="40"/>
      <c r="S35" s="40"/>
      <c r="T35" s="40"/>
      <c r="U35" s="40"/>
      <c r="V35" s="40"/>
      <c r="W35" s="40"/>
    </row>
    <row r="36" spans="1:210" ht="15" customHeight="1">
      <c r="A36" s="918" t="s">
        <v>134</v>
      </c>
      <c r="B36" s="919"/>
      <c r="C36" s="919"/>
      <c r="D36" s="919"/>
      <c r="E36" s="919"/>
      <c r="F36" s="919"/>
      <c r="G36" s="919"/>
      <c r="H36" s="919"/>
      <c r="I36" s="920"/>
      <c r="J36" s="93">
        <f t="shared" si="11"/>
        <v>43384.585089599997</v>
      </c>
      <c r="K36" s="92">
        <v>4030.56</v>
      </c>
      <c r="L36" s="40" t="e">
        <f>#REF!-#REF!</f>
        <v>#REF!</v>
      </c>
      <c r="M36" s="40" t="e">
        <f>L36*3500</f>
        <v>#REF!</v>
      </c>
      <c r="N36" s="85" t="s">
        <v>106</v>
      </c>
      <c r="O36" s="86">
        <v>165.99</v>
      </c>
      <c r="P36" s="87">
        <v>5</v>
      </c>
      <c r="Q36" s="98">
        <f t="shared" si="8"/>
        <v>829.95</v>
      </c>
      <c r="R36" s="40"/>
      <c r="S36" s="40"/>
      <c r="T36" s="40"/>
      <c r="U36" s="40"/>
      <c r="V36" s="40"/>
      <c r="W36" s="40"/>
    </row>
    <row r="37" spans="1:210" ht="15" customHeight="1">
      <c r="A37" s="918" t="s">
        <v>135</v>
      </c>
      <c r="B37" s="919"/>
      <c r="C37" s="919"/>
      <c r="D37" s="919"/>
      <c r="E37" s="919"/>
      <c r="F37" s="919"/>
      <c r="G37" s="919"/>
      <c r="H37" s="919"/>
      <c r="I37" s="920"/>
      <c r="J37" s="93">
        <f t="shared" si="11"/>
        <v>1076.3909999999998</v>
      </c>
      <c r="K37" s="92">
        <v>100</v>
      </c>
      <c r="L37" s="40" t="e">
        <f>#REF!-#REF!</f>
        <v>#REF!</v>
      </c>
      <c r="M37" s="40" t="e">
        <f>L37*3500</f>
        <v>#REF!</v>
      </c>
      <c r="N37" s="85" t="s">
        <v>106</v>
      </c>
      <c r="O37" s="86">
        <v>165.99</v>
      </c>
      <c r="P37" s="87">
        <v>5</v>
      </c>
      <c r="Q37" s="98">
        <f t="shared" si="8"/>
        <v>829.95</v>
      </c>
      <c r="R37" s="40"/>
      <c r="S37" s="40"/>
      <c r="T37" s="40"/>
      <c r="U37" s="40"/>
      <c r="V37" s="40"/>
      <c r="W37" s="40"/>
    </row>
    <row r="38" spans="1:210" ht="15" customHeight="1">
      <c r="A38" s="918" t="s">
        <v>136</v>
      </c>
      <c r="B38" s="919"/>
      <c r="C38" s="919"/>
      <c r="D38" s="919"/>
      <c r="E38" s="919"/>
      <c r="F38" s="919"/>
      <c r="G38" s="919"/>
      <c r="H38" s="919"/>
      <c r="I38" s="920"/>
      <c r="J38" s="93">
        <f t="shared" si="11"/>
        <v>3973.0668200999999</v>
      </c>
      <c r="K38" s="92">
        <v>369.11</v>
      </c>
      <c r="L38" s="40"/>
      <c r="M38" s="40" t="e">
        <f>#REF!*2000</f>
        <v>#REF!</v>
      </c>
      <c r="N38" s="85" t="s">
        <v>108</v>
      </c>
      <c r="O38" s="86">
        <v>248.69</v>
      </c>
      <c r="P38" s="87">
        <v>5</v>
      </c>
      <c r="Q38" s="98">
        <f t="shared" si="8"/>
        <v>1243.45</v>
      </c>
      <c r="R38" s="40"/>
      <c r="S38" s="40"/>
      <c r="T38" s="40"/>
      <c r="U38" s="40"/>
      <c r="V38" s="40"/>
      <c r="W38" s="40"/>
    </row>
    <row r="39" spans="1:210" ht="15" customHeight="1">
      <c r="A39" s="918" t="s">
        <v>137</v>
      </c>
      <c r="B39" s="919"/>
      <c r="C39" s="919"/>
      <c r="D39" s="919"/>
      <c r="E39" s="919"/>
      <c r="F39" s="919"/>
      <c r="G39" s="919"/>
      <c r="H39" s="919"/>
      <c r="I39" s="920"/>
      <c r="J39" s="93">
        <f>K39*M30</f>
        <v>137917.97882999998</v>
      </c>
      <c r="K39" s="92">
        <v>12813</v>
      </c>
      <c r="L39" s="40" t="e">
        <f>#REF!-#REF!</f>
        <v>#REF!</v>
      </c>
      <c r="M39" s="40" t="e">
        <f>L39*3500</f>
        <v>#REF!</v>
      </c>
      <c r="N39" s="85" t="s">
        <v>106</v>
      </c>
      <c r="O39" s="86">
        <v>165.99</v>
      </c>
      <c r="P39" s="87">
        <v>5</v>
      </c>
      <c r="Q39" s="98">
        <f t="shared" si="8"/>
        <v>829.95</v>
      </c>
      <c r="R39" s="40"/>
      <c r="S39" s="40"/>
      <c r="T39" s="40"/>
      <c r="U39" s="40"/>
      <c r="V39" s="40"/>
      <c r="W39" s="40"/>
    </row>
    <row r="40" spans="1:210" ht="15" customHeight="1">
      <c r="A40" s="918" t="s">
        <v>138</v>
      </c>
      <c r="B40" s="919"/>
      <c r="C40" s="919"/>
      <c r="D40" s="919"/>
      <c r="E40" s="919"/>
      <c r="F40" s="919"/>
      <c r="G40" s="919"/>
      <c r="H40" s="919"/>
      <c r="I40" s="920"/>
      <c r="J40" s="93">
        <f>'Pline UDS Sale Plinth'!G117</f>
        <v>0</v>
      </c>
      <c r="K40" s="92">
        <f>J40/$M$30</f>
        <v>0</v>
      </c>
      <c r="L40" s="40"/>
      <c r="M40" s="40" t="e">
        <f>#REF!*2000</f>
        <v>#REF!</v>
      </c>
      <c r="N40" s="85" t="s">
        <v>108</v>
      </c>
      <c r="O40" s="86">
        <v>248.69</v>
      </c>
      <c r="P40" s="87">
        <v>5</v>
      </c>
      <c r="Q40" s="98">
        <f t="shared" si="8"/>
        <v>1243.45</v>
      </c>
      <c r="R40" s="40"/>
      <c r="S40" s="40"/>
      <c r="T40" s="40"/>
      <c r="U40" s="40"/>
      <c r="V40" s="40"/>
      <c r="W40" s="40"/>
    </row>
    <row r="41" spans="1:210" ht="15" customHeight="1">
      <c r="A41" s="928" t="s">
        <v>139</v>
      </c>
      <c r="B41" s="929"/>
      <c r="C41" s="929"/>
      <c r="D41" s="929"/>
      <c r="E41" s="929"/>
      <c r="F41" s="929"/>
      <c r="G41" s="929"/>
      <c r="H41" s="929"/>
      <c r="I41" s="930"/>
      <c r="J41" s="94">
        <f>SUM(J31:J40)</f>
        <v>266141.53558889998</v>
      </c>
      <c r="K41" s="95">
        <f>J41/$M$30</f>
        <v>24725.358683684644</v>
      </c>
      <c r="L41" s="40"/>
      <c r="M41" s="40" t="e">
        <f>M40+M39</f>
        <v>#REF!</v>
      </c>
      <c r="N41" s="85" t="s">
        <v>110</v>
      </c>
      <c r="O41" s="86">
        <f>O39</f>
        <v>165.99</v>
      </c>
      <c r="P41" s="87">
        <v>5</v>
      </c>
      <c r="Q41" s="98">
        <f t="shared" si="8"/>
        <v>829.95</v>
      </c>
      <c r="R41" s="40"/>
      <c r="S41" s="40"/>
      <c r="T41" s="40"/>
      <c r="U41" s="40"/>
      <c r="V41" s="40"/>
      <c r="W41" s="40"/>
    </row>
    <row r="42" spans="1:210" s="50" customFormat="1" ht="15" customHeight="1">
      <c r="A42" s="912" t="s">
        <v>140</v>
      </c>
      <c r="B42" s="913"/>
      <c r="C42" s="913"/>
      <c r="D42" s="913"/>
      <c r="E42" s="913"/>
      <c r="F42" s="913"/>
      <c r="G42" s="913"/>
      <c r="H42" s="913"/>
      <c r="I42" s="914"/>
      <c r="J42" s="908">
        <f>J41+J29</f>
        <v>1166792.1685226997</v>
      </c>
      <c r="K42" s="910">
        <f>K17+K12+K41</f>
        <v>106062.96370044901</v>
      </c>
      <c r="L42" s="40">
        <v>27000</v>
      </c>
      <c r="M42" s="90">
        <f>L42*3500</f>
        <v>94500000</v>
      </c>
      <c r="N42" s="85" t="s">
        <v>112</v>
      </c>
      <c r="O42" s="86">
        <f>O30</f>
        <v>420.06</v>
      </c>
      <c r="P42" s="87">
        <v>5</v>
      </c>
      <c r="Q42" s="98">
        <f t="shared" si="8"/>
        <v>2100.3000000000002</v>
      </c>
      <c r="R42" s="40"/>
      <c r="S42" s="40"/>
      <c r="T42" s="40"/>
      <c r="U42" s="40"/>
      <c r="V42" s="40"/>
      <c r="W42" s="40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80"/>
    </row>
    <row r="43" spans="1:210" ht="15" customHeight="1">
      <c r="A43" s="915"/>
      <c r="B43" s="916"/>
      <c r="C43" s="916"/>
      <c r="D43" s="916"/>
      <c r="E43" s="916"/>
      <c r="F43" s="916"/>
      <c r="G43" s="916"/>
      <c r="H43" s="916"/>
      <c r="I43" s="917"/>
      <c r="J43" s="909"/>
      <c r="K43" s="911"/>
      <c r="L43" s="40"/>
      <c r="M43" s="40">
        <f>M17+M16</f>
        <v>220707539.12249997</v>
      </c>
      <c r="N43" s="85" t="s">
        <v>110</v>
      </c>
      <c r="O43" s="86">
        <f>O16</f>
        <v>165.99</v>
      </c>
      <c r="P43" s="87">
        <v>9</v>
      </c>
      <c r="Q43" s="98">
        <f t="shared" si="8"/>
        <v>1493.91</v>
      </c>
      <c r="R43" s="40"/>
      <c r="S43" s="40"/>
      <c r="T43" s="40"/>
      <c r="U43" s="40"/>
      <c r="V43" s="40"/>
      <c r="W43" s="40"/>
      <c r="X43" s="40"/>
    </row>
    <row r="44" spans="1:210" ht="15.75" customHeight="1">
      <c r="A44" s="923"/>
      <c r="B44" s="923"/>
      <c r="C44" s="923"/>
      <c r="D44" s="923"/>
      <c r="E44" s="923"/>
      <c r="F44" s="923"/>
      <c r="G44" s="923"/>
      <c r="H44" s="923"/>
      <c r="I44" s="923"/>
      <c r="J44" s="923"/>
      <c r="K44" s="923"/>
      <c r="L44" s="40">
        <v>27000</v>
      </c>
      <c r="M44" s="90">
        <f>L44*3500</f>
        <v>94500000</v>
      </c>
      <c r="N44" s="85" t="s">
        <v>112</v>
      </c>
      <c r="O44" s="86">
        <f>O14</f>
        <v>420.06</v>
      </c>
      <c r="P44" s="87">
        <v>5</v>
      </c>
      <c r="Q44" s="98">
        <f t="shared" si="8"/>
        <v>2100.3000000000002</v>
      </c>
      <c r="R44" s="40"/>
      <c r="S44" s="40"/>
      <c r="T44" s="40"/>
      <c r="U44" s="40"/>
      <c r="V44" s="40"/>
      <c r="W44" s="40"/>
      <c r="X44" s="40"/>
    </row>
    <row r="45" spans="1:210" s="49" customFormat="1" ht="15" customHeight="1">
      <c r="A45" s="924" t="s">
        <v>141</v>
      </c>
      <c r="B45" s="925"/>
      <c r="C45" s="925"/>
      <c r="D45" s="925"/>
      <c r="E45" s="925"/>
      <c r="F45" s="925"/>
      <c r="G45" s="925"/>
      <c r="H45" s="925"/>
      <c r="I45" s="925"/>
      <c r="J45" s="65" t="s">
        <v>49</v>
      </c>
      <c r="K45" s="91" t="s">
        <v>50</v>
      </c>
      <c r="L45" s="40"/>
      <c r="M45" s="40"/>
      <c r="N45" s="85" t="s">
        <v>51</v>
      </c>
      <c r="O45" s="86">
        <v>370.86</v>
      </c>
      <c r="P45" s="87">
        <v>5</v>
      </c>
      <c r="Q45" s="98">
        <f t="shared" si="8"/>
        <v>1854.3000000000002</v>
      </c>
      <c r="R45" s="40"/>
      <c r="S45" s="40"/>
      <c r="T45" s="40"/>
      <c r="U45" s="40"/>
      <c r="V45" s="40"/>
      <c r="W45" s="40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1"/>
      <c r="EM45" s="51"/>
      <c r="EN45" s="51"/>
      <c r="EO45" s="51"/>
      <c r="EP45" s="51"/>
      <c r="EQ45" s="51"/>
      <c r="ER45" s="51"/>
      <c r="ES45" s="51"/>
      <c r="ET45" s="51"/>
      <c r="EU45" s="51"/>
      <c r="EV45" s="51"/>
      <c r="EW45" s="51"/>
      <c r="EX45" s="51"/>
      <c r="EY45" s="51"/>
      <c r="EZ45" s="51"/>
      <c r="FA45" s="51"/>
      <c r="FB45" s="51"/>
      <c r="FC45" s="51"/>
      <c r="FD45" s="51"/>
      <c r="FE45" s="51"/>
      <c r="FF45" s="51"/>
      <c r="FG45" s="51"/>
      <c r="FH45" s="51"/>
      <c r="FI45" s="51"/>
      <c r="FJ45" s="51"/>
      <c r="FK45" s="51"/>
      <c r="FL45" s="51"/>
      <c r="FM45" s="51"/>
      <c r="FN45" s="51"/>
      <c r="FO45" s="51"/>
      <c r="FP45" s="51"/>
      <c r="FQ45" s="51"/>
      <c r="FR45" s="51"/>
      <c r="FS45" s="51"/>
      <c r="FT45" s="51"/>
      <c r="FU45" s="51"/>
      <c r="FV45" s="51"/>
      <c r="FW45" s="51"/>
      <c r="FX45" s="51"/>
      <c r="FY45" s="51"/>
      <c r="FZ45" s="51"/>
      <c r="GA45" s="51"/>
      <c r="GB45" s="51"/>
      <c r="GC45" s="51"/>
      <c r="GD45" s="51"/>
      <c r="GE45" s="51"/>
      <c r="GF45" s="51"/>
      <c r="GG45" s="51"/>
      <c r="GH45" s="51"/>
      <c r="GI45" s="51"/>
      <c r="GJ45" s="51"/>
      <c r="GK45" s="51"/>
      <c r="GL45" s="51"/>
      <c r="GM45" s="51"/>
      <c r="GN45" s="51"/>
      <c r="GO45" s="51"/>
      <c r="GP45" s="51"/>
      <c r="GQ45" s="51"/>
      <c r="GR45" s="51"/>
      <c r="GS45" s="51"/>
      <c r="GT45" s="51"/>
      <c r="GU45" s="51"/>
      <c r="GV45" s="51"/>
      <c r="GW45" s="51"/>
      <c r="GX45" s="51"/>
      <c r="GY45" s="51"/>
      <c r="GZ45" s="51"/>
      <c r="HA45" s="51"/>
      <c r="HB45" s="99"/>
    </row>
    <row r="46" spans="1:210" ht="15" customHeight="1">
      <c r="A46" s="926" t="s">
        <v>142</v>
      </c>
      <c r="B46" s="927"/>
      <c r="C46" s="927"/>
      <c r="D46" s="927"/>
      <c r="E46" s="927"/>
      <c r="F46" s="927"/>
      <c r="G46" s="927"/>
      <c r="H46" s="927"/>
      <c r="I46" s="927"/>
      <c r="J46" s="921">
        <v>1</v>
      </c>
      <c r="K46" s="922"/>
      <c r="L46" s="40"/>
      <c r="M46" s="19">
        <v>10.763909999999999</v>
      </c>
      <c r="N46" s="85" t="s">
        <v>104</v>
      </c>
      <c r="O46" s="86">
        <v>420.06</v>
      </c>
      <c r="P46" s="87">
        <v>5</v>
      </c>
      <c r="Q46" s="98">
        <f t="shared" ref="Q46:Q53" si="12">O46*P46</f>
        <v>2100.3000000000002</v>
      </c>
      <c r="R46" s="40"/>
      <c r="S46" s="40"/>
      <c r="T46" s="40"/>
      <c r="U46" s="40"/>
      <c r="V46" s="40"/>
      <c r="W46" s="40"/>
    </row>
    <row r="47" spans="1:210" ht="15" customHeight="1">
      <c r="A47" s="918" t="s">
        <v>143</v>
      </c>
      <c r="B47" s="919"/>
      <c r="C47" s="919"/>
      <c r="D47" s="919"/>
      <c r="E47" s="919"/>
      <c r="F47" s="919"/>
      <c r="G47" s="919"/>
      <c r="H47" s="919"/>
      <c r="I47" s="920"/>
      <c r="J47" s="921">
        <v>8</v>
      </c>
      <c r="K47" s="922"/>
      <c r="L47" s="40" t="e">
        <f>#REF!-#REF!</f>
        <v>#REF!</v>
      </c>
      <c r="M47" s="40" t="e">
        <f>L47*3500</f>
        <v>#REF!</v>
      </c>
      <c r="N47" s="85" t="s">
        <v>106</v>
      </c>
      <c r="O47" s="86">
        <v>165.99</v>
      </c>
      <c r="P47" s="87">
        <v>5</v>
      </c>
      <c r="Q47" s="98">
        <f t="shared" si="12"/>
        <v>829.95</v>
      </c>
      <c r="R47" s="40"/>
      <c r="S47" s="40"/>
      <c r="T47" s="40"/>
      <c r="U47" s="40"/>
      <c r="V47" s="40"/>
      <c r="W47" s="40"/>
    </row>
    <row r="48" spans="1:210" ht="15" customHeight="1">
      <c r="A48" s="918" t="s">
        <v>144</v>
      </c>
      <c r="B48" s="919"/>
      <c r="C48" s="919"/>
      <c r="D48" s="919"/>
      <c r="E48" s="919"/>
      <c r="F48" s="919"/>
      <c r="G48" s="919"/>
      <c r="H48" s="919"/>
      <c r="I48" s="920"/>
      <c r="J48" s="921">
        <v>9</v>
      </c>
      <c r="K48" s="922"/>
      <c r="L48" s="40"/>
      <c r="M48" s="40" t="e">
        <f>#REF!*2000</f>
        <v>#REF!</v>
      </c>
      <c r="N48" s="85" t="s">
        <v>108</v>
      </c>
      <c r="O48" s="86">
        <v>248.69</v>
      </c>
      <c r="P48" s="87">
        <v>5</v>
      </c>
      <c r="Q48" s="98">
        <f t="shared" si="12"/>
        <v>1243.45</v>
      </c>
      <c r="R48" s="40"/>
      <c r="S48" s="40"/>
      <c r="T48" s="40"/>
      <c r="U48" s="40"/>
      <c r="V48" s="40"/>
      <c r="W48" s="40"/>
    </row>
    <row r="49" spans="1:24" ht="15" customHeight="1">
      <c r="A49" s="918" t="s">
        <v>145</v>
      </c>
      <c r="B49" s="919"/>
      <c r="C49" s="919"/>
      <c r="D49" s="919"/>
      <c r="E49" s="919"/>
      <c r="F49" s="919"/>
      <c r="G49" s="919"/>
      <c r="H49" s="919"/>
      <c r="I49" s="920"/>
      <c r="J49" s="921">
        <v>9</v>
      </c>
      <c r="K49" s="922"/>
      <c r="L49" s="40"/>
      <c r="M49" s="40" t="e">
        <f>#REF!*2000</f>
        <v>#REF!</v>
      </c>
      <c r="N49" s="85" t="s">
        <v>108</v>
      </c>
      <c r="O49" s="86">
        <v>248.69</v>
      </c>
      <c r="P49" s="87">
        <v>5</v>
      </c>
      <c r="Q49" s="98">
        <f t="shared" si="12"/>
        <v>1243.45</v>
      </c>
      <c r="R49" s="40"/>
      <c r="S49" s="40"/>
      <c r="T49" s="40"/>
      <c r="U49" s="40"/>
      <c r="V49" s="40"/>
      <c r="W49" s="40"/>
    </row>
    <row r="50" spans="1:24" ht="15" customHeight="1">
      <c r="A50" s="918" t="s">
        <v>146</v>
      </c>
      <c r="B50" s="919"/>
      <c r="C50" s="919"/>
      <c r="D50" s="919"/>
      <c r="E50" s="919"/>
      <c r="F50" s="919"/>
      <c r="G50" s="919"/>
      <c r="H50" s="919"/>
      <c r="I50" s="920"/>
      <c r="J50" s="93">
        <v>39672.185700000002</v>
      </c>
      <c r="K50" s="92">
        <f>J50/$M$30</f>
        <v>3685.6667976599588</v>
      </c>
      <c r="L50" s="40"/>
      <c r="M50" s="40" t="e">
        <f>#REF!*2000</f>
        <v>#REF!</v>
      </c>
      <c r="N50" s="85" t="s">
        <v>108</v>
      </c>
      <c r="O50" s="86">
        <v>248.69</v>
      </c>
      <c r="P50" s="87">
        <v>5</v>
      </c>
      <c r="Q50" s="98">
        <f t="shared" si="12"/>
        <v>1243.45</v>
      </c>
      <c r="R50" s="40"/>
      <c r="S50" s="40"/>
      <c r="T50" s="40"/>
      <c r="U50" s="40"/>
      <c r="V50" s="40"/>
      <c r="W50" s="40"/>
    </row>
    <row r="51" spans="1:24" ht="15" customHeight="1">
      <c r="A51" s="918" t="s">
        <v>147</v>
      </c>
      <c r="B51" s="919"/>
      <c r="C51" s="919"/>
      <c r="D51" s="919"/>
      <c r="E51" s="919"/>
      <c r="F51" s="919"/>
      <c r="G51" s="919"/>
      <c r="H51" s="919"/>
      <c r="I51" s="920"/>
      <c r="J51" s="921">
        <v>14</v>
      </c>
      <c r="K51" s="922"/>
      <c r="L51" s="40"/>
      <c r="M51" s="40" t="e">
        <f>#REF!*2000</f>
        <v>#REF!</v>
      </c>
      <c r="N51" s="85" t="s">
        <v>108</v>
      </c>
      <c r="O51" s="86">
        <v>248.69</v>
      </c>
      <c r="P51" s="87">
        <v>5</v>
      </c>
      <c r="Q51" s="98">
        <f t="shared" si="12"/>
        <v>1243.45</v>
      </c>
      <c r="R51" s="40"/>
      <c r="S51" s="40"/>
      <c r="T51" s="40"/>
      <c r="U51" s="40"/>
      <c r="V51" s="40"/>
      <c r="W51" s="40"/>
    </row>
    <row r="52" spans="1:24" ht="15" customHeight="1">
      <c r="A52" s="918" t="s">
        <v>148</v>
      </c>
      <c r="B52" s="919"/>
      <c r="C52" s="919"/>
      <c r="D52" s="919"/>
      <c r="E52" s="919"/>
      <c r="F52" s="919"/>
      <c r="G52" s="919"/>
      <c r="H52" s="919"/>
      <c r="I52" s="920"/>
      <c r="J52" s="921">
        <v>1</v>
      </c>
      <c r="K52" s="922"/>
      <c r="L52" s="40"/>
      <c r="M52" s="40" t="e">
        <f>M51+M47</f>
        <v>#REF!</v>
      </c>
      <c r="N52" s="85" t="s">
        <v>110</v>
      </c>
      <c r="O52" s="86">
        <f>O47</f>
        <v>165.99</v>
      </c>
      <c r="P52" s="87">
        <v>5</v>
      </c>
      <c r="Q52" s="98">
        <f t="shared" si="12"/>
        <v>829.95</v>
      </c>
      <c r="R52" s="40"/>
      <c r="S52" s="40"/>
      <c r="T52" s="40"/>
      <c r="U52" s="40"/>
      <c r="V52" s="40"/>
      <c r="W52" s="40"/>
    </row>
    <row r="53" spans="1:24" ht="15" customHeight="1">
      <c r="F53" s="66"/>
      <c r="H53" s="67"/>
      <c r="J53" s="40"/>
      <c r="K53" s="40"/>
      <c r="L53" s="40"/>
      <c r="M53" s="40"/>
      <c r="N53" s="40"/>
      <c r="O53" s="90">
        <v>220</v>
      </c>
      <c r="P53" s="40">
        <v>9</v>
      </c>
      <c r="Q53" s="40">
        <f t="shared" si="12"/>
        <v>1980</v>
      </c>
      <c r="R53" s="40"/>
      <c r="S53" s="40"/>
      <c r="T53" s="40"/>
      <c r="U53" s="40"/>
      <c r="V53" s="40"/>
      <c r="W53" s="40"/>
      <c r="X53" s="40"/>
    </row>
    <row r="54" spans="1:24" ht="15" customHeight="1">
      <c r="F54" s="68"/>
      <c r="H54" s="67"/>
      <c r="K54" s="40"/>
      <c r="R54" s="40"/>
      <c r="S54" s="40"/>
      <c r="T54" s="40"/>
      <c r="U54" s="40"/>
      <c r="V54" s="40"/>
      <c r="W54" s="40"/>
      <c r="X54" s="40"/>
    </row>
    <row r="55" spans="1:24" ht="16.5" customHeight="1">
      <c r="F55" s="68"/>
      <c r="H55" s="67"/>
      <c r="J55" s="40"/>
      <c r="K55" s="40"/>
      <c r="R55" s="40"/>
      <c r="S55" s="40"/>
      <c r="T55" s="40"/>
      <c r="U55" s="40"/>
      <c r="V55" s="40"/>
      <c r="W55" s="40"/>
      <c r="X55" s="40"/>
    </row>
    <row r="56" spans="1:24" ht="16.5" customHeight="1">
      <c r="F56" s="68"/>
      <c r="H56" s="67"/>
      <c r="I56" s="96"/>
      <c r="J56" s="40"/>
      <c r="K56" s="40"/>
      <c r="R56" s="40"/>
      <c r="S56" s="40"/>
      <c r="T56" s="40"/>
      <c r="U56" s="40"/>
      <c r="V56" s="40"/>
      <c r="W56" s="40"/>
      <c r="X56" s="40"/>
    </row>
    <row r="57" spans="1:24" ht="16.5" customHeight="1">
      <c r="A57" s="804"/>
      <c r="B57" s="804"/>
      <c r="C57" s="804"/>
      <c r="D57" s="804"/>
      <c r="E57" s="804"/>
      <c r="F57" s="69"/>
      <c r="G57" s="69"/>
      <c r="H57" s="67"/>
      <c r="I57" s="67"/>
      <c r="J57" s="40"/>
      <c r="K57" s="40"/>
      <c r="R57" s="40"/>
      <c r="S57" s="40"/>
      <c r="T57" s="40"/>
      <c r="U57" s="40"/>
      <c r="V57" s="40"/>
      <c r="W57" s="40"/>
      <c r="X57" s="40"/>
    </row>
    <row r="58" spans="1:24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R58" s="40"/>
      <c r="S58" s="40"/>
      <c r="T58" s="40"/>
      <c r="U58" s="40"/>
      <c r="V58" s="40"/>
      <c r="W58" s="40"/>
      <c r="X58" s="40"/>
    </row>
    <row r="59" spans="1:24" ht="24.75" customHeight="1">
      <c r="A59" s="70"/>
      <c r="B59" s="71"/>
      <c r="C59" s="71"/>
      <c r="D59" s="71"/>
      <c r="E59" s="72"/>
      <c r="F59" s="72"/>
      <c r="G59" s="72"/>
      <c r="H59" s="40"/>
      <c r="I59" s="40"/>
      <c r="J59" s="40"/>
      <c r="K59" s="40"/>
      <c r="R59" s="40"/>
      <c r="S59" s="40"/>
      <c r="T59" s="40"/>
      <c r="U59" s="40"/>
      <c r="V59" s="40"/>
      <c r="W59" s="40"/>
      <c r="X59" s="40"/>
    </row>
    <row r="60" spans="1:24" ht="39.75" customHeight="1">
      <c r="A60" s="73"/>
      <c r="B60" s="73"/>
      <c r="C60" s="66"/>
      <c r="D60" s="66"/>
      <c r="E60" s="74"/>
      <c r="F60" s="74"/>
      <c r="G60" s="74"/>
      <c r="H60" s="40"/>
      <c r="I60" s="40"/>
      <c r="J60" s="40"/>
      <c r="K60" s="40"/>
      <c r="R60" s="40"/>
      <c r="S60" s="40"/>
      <c r="T60" s="40"/>
      <c r="U60" s="40"/>
      <c r="V60" s="40"/>
      <c r="W60" s="40"/>
      <c r="X60" s="40"/>
    </row>
    <row r="61" spans="1:24">
      <c r="A61" s="804"/>
      <c r="B61" s="75"/>
      <c r="C61" s="76"/>
      <c r="D61" s="69"/>
      <c r="E61" s="77"/>
      <c r="F61" s="77"/>
      <c r="G61" s="77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</row>
    <row r="62" spans="1:24">
      <c r="A62" s="804"/>
      <c r="B62" s="75"/>
      <c r="C62" s="76"/>
      <c r="D62" s="69"/>
      <c r="E62" s="77"/>
      <c r="F62" s="77"/>
      <c r="G62" s="77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</row>
    <row r="63" spans="1:24">
      <c r="A63" s="804"/>
      <c r="B63" s="75"/>
      <c r="C63" s="76"/>
      <c r="D63" s="69"/>
      <c r="E63" s="77"/>
      <c r="F63" s="77"/>
      <c r="G63" s="77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</row>
    <row r="64" spans="1:24">
      <c r="A64" s="804"/>
      <c r="B64" s="75"/>
      <c r="C64" s="76"/>
      <c r="D64" s="69"/>
      <c r="E64" s="77"/>
      <c r="F64" s="77"/>
      <c r="G64" s="77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</row>
    <row r="65" spans="1:33">
      <c r="A65" s="804"/>
      <c r="B65" s="75"/>
      <c r="C65" s="76"/>
      <c r="D65" s="69"/>
      <c r="E65" s="77"/>
      <c r="F65" s="77"/>
      <c r="G65" s="77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</row>
    <row r="66" spans="1:33">
      <c r="A66" s="804"/>
      <c r="B66" s="75"/>
      <c r="C66" s="76"/>
      <c r="D66" s="69"/>
      <c r="E66" s="77"/>
      <c r="F66" s="77"/>
      <c r="G66" s="77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</row>
    <row r="67" spans="1:33" ht="15.75">
      <c r="A67" s="804"/>
      <c r="B67" s="75"/>
      <c r="C67" s="76"/>
      <c r="D67" s="69"/>
      <c r="E67" s="77"/>
      <c r="F67" s="77"/>
      <c r="G67" s="77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AC67" s="802"/>
      <c r="AD67" s="802"/>
      <c r="AE67" s="802"/>
      <c r="AF67" s="802"/>
      <c r="AG67" s="103"/>
    </row>
    <row r="68" spans="1:33" ht="15.75">
      <c r="A68" s="100"/>
      <c r="B68" s="100"/>
      <c r="C68" s="101"/>
      <c r="D68" s="100"/>
      <c r="E68" s="101"/>
      <c r="F68" s="101"/>
      <c r="G68" s="101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AC68" s="802"/>
      <c r="AD68" s="802"/>
      <c r="AE68" s="802"/>
      <c r="AF68" s="802"/>
      <c r="AG68" s="802"/>
    </row>
    <row r="69" spans="1:33" ht="15.75">
      <c r="A69" s="804"/>
      <c r="B69" s="804"/>
      <c r="C69" s="804"/>
      <c r="D69" s="804"/>
      <c r="E69" s="804"/>
      <c r="F69" s="69"/>
      <c r="G69" s="69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AC69" s="803"/>
      <c r="AD69" s="803"/>
      <c r="AE69" s="803"/>
      <c r="AF69" s="803"/>
      <c r="AG69" s="803"/>
    </row>
    <row r="70" spans="1:33" ht="15.7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AC70" s="102"/>
      <c r="AD70" s="102"/>
      <c r="AE70" s="102"/>
      <c r="AF70" s="102"/>
      <c r="AG70" s="102"/>
    </row>
    <row r="71" spans="1:33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</row>
    <row r="72" spans="1:33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</row>
    <row r="73" spans="1:33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</row>
    <row r="74" spans="1:33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</row>
    <row r="75" spans="1:33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</row>
    <row r="76" spans="1:33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</row>
    <row r="77" spans="1:33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</row>
    <row r="78" spans="1:33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</row>
    <row r="79" spans="1:33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</row>
    <row r="80" spans="1:33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</row>
    <row r="81" spans="1: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</row>
    <row r="82" spans="1:2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</row>
    <row r="83" spans="1:2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</row>
    <row r="84" spans="1:2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</row>
    <row r="85" spans="1:2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</row>
    <row r="86" spans="1:2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</row>
    <row r="87" spans="1:2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</row>
    <row r="88" spans="1:25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</row>
    <row r="89" spans="1:25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</row>
    <row r="90" spans="1:25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</row>
    <row r="91" spans="1:25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</row>
    <row r="92" spans="1:25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</row>
    <row r="93" spans="1:25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</row>
    <row r="94" spans="1:25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</row>
    <row r="95" spans="1:25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</row>
    <row r="96" spans="1:25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</row>
    <row r="97" spans="1:25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</row>
    <row r="98" spans="1:25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</row>
    <row r="99" spans="1:25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</row>
    <row r="100" spans="1: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</row>
    <row r="101" spans="1:2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</row>
    <row r="102" spans="1:25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</row>
    <row r="103" spans="1:25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</row>
    <row r="104" spans="1:25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</row>
    <row r="105" spans="1:25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</row>
    <row r="106" spans="1:25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</row>
    <row r="107" spans="1:25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</row>
    <row r="108" spans="1:25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</row>
    <row r="109" spans="1:25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</row>
    <row r="110" spans="1:25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</row>
    <row r="111" spans="1:25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</row>
    <row r="112" spans="1:25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</row>
    <row r="113" spans="1:25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</row>
    <row r="114" spans="1:25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</row>
    <row r="115" spans="1:25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</row>
    <row r="116" spans="1:25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</row>
    <row r="117" spans="1:25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</row>
    <row r="118" spans="1:25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</row>
    <row r="119" spans="1:25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</row>
    <row r="120" spans="1:25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</row>
    <row r="121" spans="1:25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</row>
    <row r="122" spans="1:25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</row>
    <row r="123" spans="1:25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</row>
    <row r="124" spans="1:25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</row>
    <row r="125" spans="1:25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</row>
    <row r="126" spans="1:25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</row>
    <row r="127" spans="1:25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</row>
    <row r="128" spans="1:25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</row>
    <row r="129" spans="1:25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</row>
    <row r="130" spans="1:25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</row>
    <row r="131" spans="1:25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</row>
    <row r="132" spans="1:25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</row>
    <row r="133" spans="1:25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</row>
    <row r="134" spans="1:25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</row>
    <row r="135" spans="1:25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</row>
    <row r="136" spans="1:25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</row>
    <row r="137" spans="1:25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</row>
    <row r="138" spans="1:25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</row>
    <row r="139" spans="1:25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</row>
    <row r="140" spans="1:25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</row>
    <row r="141" spans="1:25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</row>
    <row r="142" spans="1:25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</row>
    <row r="143" spans="1:25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</row>
    <row r="144" spans="1:25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</row>
    <row r="145" spans="1:25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</row>
    <row r="146" spans="1:25"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</row>
    <row r="147" spans="1:25">
      <c r="K147" s="51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</row>
    <row r="148" spans="1:25">
      <c r="K148" s="51"/>
    </row>
    <row r="149" spans="1:25">
      <c r="K149" s="51"/>
    </row>
    <row r="150" spans="1:25">
      <c r="K150" s="51"/>
    </row>
    <row r="151" spans="1:25">
      <c r="K151" s="51"/>
    </row>
    <row r="152" spans="1:25">
      <c r="K152" s="51"/>
    </row>
    <row r="153" spans="1:25">
      <c r="K153" s="51"/>
    </row>
    <row r="154" spans="1:25">
      <c r="K154" s="51"/>
    </row>
    <row r="155" spans="1:25">
      <c r="K155" s="51"/>
    </row>
    <row r="156" spans="1:25">
      <c r="K156" s="51"/>
    </row>
    <row r="157" spans="1:25">
      <c r="K157" s="51"/>
    </row>
    <row r="158" spans="1:25">
      <c r="K158" s="51"/>
    </row>
    <row r="159" spans="1:25">
      <c r="K159" s="51"/>
    </row>
    <row r="160" spans="1:25">
      <c r="K160" s="51"/>
    </row>
    <row r="161" spans="11:11">
      <c r="K161" s="51"/>
    </row>
    <row r="162" spans="11:11">
      <c r="K162" s="51"/>
    </row>
    <row r="163" spans="11:11">
      <c r="K163" s="51"/>
    </row>
    <row r="164" spans="11:11">
      <c r="K164" s="51"/>
    </row>
    <row r="165" spans="11:11">
      <c r="K165" s="51"/>
    </row>
    <row r="166" spans="11:11">
      <c r="K166" s="51"/>
    </row>
    <row r="167" spans="11:11">
      <c r="K167" s="51"/>
    </row>
    <row r="168" spans="11:11">
      <c r="K168" s="51"/>
    </row>
    <row r="169" spans="11:11">
      <c r="K169" s="51"/>
    </row>
    <row r="170" spans="11:11">
      <c r="K170" s="51"/>
    </row>
    <row r="171" spans="11:11">
      <c r="K171" s="51"/>
    </row>
    <row r="172" spans="11:11">
      <c r="K172" s="51"/>
    </row>
    <row r="173" spans="11:11">
      <c r="K173" s="51"/>
    </row>
    <row r="174" spans="11:11">
      <c r="K174" s="51"/>
    </row>
    <row r="175" spans="11:11">
      <c r="K175" s="51"/>
    </row>
    <row r="176" spans="11:11">
      <c r="K176" s="51"/>
    </row>
    <row r="177" spans="11:11">
      <c r="K177" s="51"/>
    </row>
    <row r="178" spans="11:11">
      <c r="K178" s="51"/>
    </row>
    <row r="179" spans="11:11">
      <c r="K179" s="51"/>
    </row>
    <row r="180" spans="11:11">
      <c r="K180" s="51"/>
    </row>
    <row r="181" spans="11:11">
      <c r="K181" s="51"/>
    </row>
    <row r="182" spans="11:11">
      <c r="K182" s="51"/>
    </row>
    <row r="183" spans="11:11">
      <c r="K183" s="51"/>
    </row>
    <row r="184" spans="11:11">
      <c r="K184" s="51"/>
    </row>
    <row r="185" spans="11:11">
      <c r="K185" s="51"/>
    </row>
    <row r="186" spans="11:11">
      <c r="K186" s="51"/>
    </row>
    <row r="187" spans="11:11">
      <c r="K187" s="51"/>
    </row>
    <row r="188" spans="11:11">
      <c r="K188" s="51"/>
    </row>
    <row r="189" spans="11:11">
      <c r="K189" s="51"/>
    </row>
    <row r="190" spans="11:11">
      <c r="K190" s="51"/>
    </row>
    <row r="191" spans="11:11">
      <c r="K191" s="51"/>
    </row>
    <row r="192" spans="11:11">
      <c r="K192" s="51"/>
    </row>
    <row r="193" spans="11:11">
      <c r="K193" s="51"/>
    </row>
    <row r="194" spans="11:11">
      <c r="K194" s="51"/>
    </row>
    <row r="195" spans="11:11">
      <c r="K195" s="51"/>
    </row>
    <row r="196" spans="11:11">
      <c r="K196" s="51"/>
    </row>
    <row r="197" spans="11:11">
      <c r="K197" s="51"/>
    </row>
    <row r="198" spans="11:11">
      <c r="K198" s="51"/>
    </row>
    <row r="199" spans="11:11">
      <c r="K199" s="51"/>
    </row>
    <row r="200" spans="11:11">
      <c r="K200" s="51"/>
    </row>
    <row r="201" spans="11:11">
      <c r="K201" s="51"/>
    </row>
    <row r="202" spans="11:11">
      <c r="K202" s="51"/>
    </row>
    <row r="203" spans="11:11">
      <c r="K203" s="51"/>
    </row>
    <row r="204" spans="11:11">
      <c r="K204" s="51"/>
    </row>
    <row r="205" spans="11:11">
      <c r="K205" s="51"/>
    </row>
    <row r="206" spans="11:11">
      <c r="K206" s="51"/>
    </row>
    <row r="207" spans="11:11">
      <c r="K207" s="51"/>
    </row>
    <row r="208" spans="11:11">
      <c r="K208" s="51"/>
    </row>
    <row r="209" spans="11:11">
      <c r="K209" s="51"/>
    </row>
    <row r="210" spans="11:11">
      <c r="K210" s="51"/>
    </row>
    <row r="211" spans="11:11">
      <c r="K211" s="51"/>
    </row>
    <row r="212" spans="11:11">
      <c r="K212" s="51"/>
    </row>
    <row r="213" spans="11:11">
      <c r="K213" s="51"/>
    </row>
    <row r="214" spans="11:11">
      <c r="K214" s="51"/>
    </row>
    <row r="215" spans="11:11">
      <c r="K215" s="51"/>
    </row>
    <row r="216" spans="11:11">
      <c r="K216" s="51"/>
    </row>
    <row r="217" spans="11:11">
      <c r="K217" s="51"/>
    </row>
    <row r="218" spans="11:11">
      <c r="K218" s="51"/>
    </row>
    <row r="219" spans="11:11">
      <c r="K219" s="51"/>
    </row>
    <row r="220" spans="11:11">
      <c r="K220" s="51"/>
    </row>
    <row r="221" spans="11:11">
      <c r="K221" s="51"/>
    </row>
    <row r="222" spans="11:11">
      <c r="K222" s="51"/>
    </row>
    <row r="223" spans="11:11">
      <c r="K223" s="51"/>
    </row>
    <row r="224" spans="11:11">
      <c r="K224" s="51"/>
    </row>
    <row r="225" spans="11:11">
      <c r="K225" s="51"/>
    </row>
    <row r="226" spans="11:11">
      <c r="K226" s="51"/>
    </row>
    <row r="227" spans="11:11">
      <c r="K227" s="51"/>
    </row>
    <row r="228" spans="11:11">
      <c r="K228" s="51"/>
    </row>
    <row r="229" spans="11:11">
      <c r="K229" s="51"/>
    </row>
    <row r="230" spans="11:11">
      <c r="K230" s="51"/>
    </row>
    <row r="231" spans="11:11">
      <c r="K231" s="51"/>
    </row>
    <row r="232" spans="11:11">
      <c r="K232" s="51"/>
    </row>
    <row r="233" spans="11:11">
      <c r="K233" s="51"/>
    </row>
    <row r="234" spans="11:11">
      <c r="K234" s="51"/>
    </row>
    <row r="235" spans="11:11">
      <c r="K235" s="51"/>
    </row>
  </sheetData>
  <mergeCells count="61">
    <mergeCell ref="A1:K1"/>
    <mergeCell ref="A2:K2"/>
    <mergeCell ref="B3:C3"/>
    <mergeCell ref="D3:E3"/>
    <mergeCell ref="F3:G3"/>
    <mergeCell ref="H3:I3"/>
    <mergeCell ref="J3:K3"/>
    <mergeCell ref="A12:I12"/>
    <mergeCell ref="A13:I13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A29:I29"/>
    <mergeCell ref="A30:I30"/>
    <mergeCell ref="A31:I31"/>
    <mergeCell ref="A32:I32"/>
    <mergeCell ref="A33:I33"/>
    <mergeCell ref="A34:I34"/>
    <mergeCell ref="A35:I35"/>
    <mergeCell ref="A36:I36"/>
    <mergeCell ref="A37:I37"/>
    <mergeCell ref="A38:I38"/>
    <mergeCell ref="A39:I39"/>
    <mergeCell ref="A40:I40"/>
    <mergeCell ref="A41:I41"/>
    <mergeCell ref="A69:E69"/>
    <mergeCell ref="AC69:AG69"/>
    <mergeCell ref="A61:A67"/>
    <mergeCell ref="A51:I51"/>
    <mergeCell ref="J51:K51"/>
    <mergeCell ref="A52:I52"/>
    <mergeCell ref="J52:K52"/>
    <mergeCell ref="A57:E57"/>
    <mergeCell ref="J42:J43"/>
    <mergeCell ref="K42:K43"/>
    <mergeCell ref="A42:I43"/>
    <mergeCell ref="AC67:AF67"/>
    <mergeCell ref="AC68:AG68"/>
    <mergeCell ref="A48:I48"/>
    <mergeCell ref="J48:K48"/>
    <mergeCell ref="A49:I49"/>
    <mergeCell ref="J49:K49"/>
    <mergeCell ref="A50:I50"/>
    <mergeCell ref="A44:K44"/>
    <mergeCell ref="A45:I45"/>
    <mergeCell ref="A46:I46"/>
    <mergeCell ref="J46:K46"/>
    <mergeCell ref="A47:I47"/>
    <mergeCell ref="J47:K47"/>
  </mergeCells>
  <pageMargins left="1.02362204724409" right="0.23622047244094499" top="0.74803149606299202" bottom="0.74803149606299202" header="0.31496062992126" footer="0.31496062992126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5"/>
  <sheetViews>
    <sheetView view="pageBreakPreview" topLeftCell="A40" zoomScale="70" zoomScaleNormal="85" zoomScaleSheetLayoutView="70" workbookViewId="0">
      <selection activeCell="S58" sqref="S58"/>
    </sheetView>
  </sheetViews>
  <sheetFormatPr defaultColWidth="9.140625" defaultRowHeight="15"/>
  <cols>
    <col min="1" max="1" width="5" style="292" customWidth="1"/>
    <col min="2" max="3" width="9.140625" style="292"/>
    <col min="4" max="4" width="11" style="292" customWidth="1"/>
    <col min="5" max="5" width="14" style="292" customWidth="1"/>
    <col min="6" max="7" width="13.7109375" style="336" customWidth="1"/>
    <col min="8" max="10" width="16.7109375" style="336" customWidth="1"/>
    <col min="11" max="12" width="14.5703125" style="292" customWidth="1"/>
    <col min="13" max="13" width="11.5703125" style="292" customWidth="1"/>
    <col min="14" max="14" width="11.28515625" style="292" customWidth="1"/>
    <col min="15" max="15" width="10.85546875" style="292" customWidth="1"/>
    <col min="16" max="16384" width="9.140625" style="292"/>
  </cols>
  <sheetData>
    <row r="1" spans="1:15">
      <c r="A1" s="721" t="s">
        <v>224</v>
      </c>
      <c r="B1" s="721"/>
      <c r="C1" s="721"/>
      <c r="D1" s="721"/>
      <c r="E1" s="721"/>
      <c r="F1" s="721"/>
      <c r="G1" s="721"/>
      <c r="H1" s="721"/>
      <c r="I1" s="721"/>
      <c r="J1" s="721"/>
      <c r="K1" s="721"/>
      <c r="L1" s="721"/>
      <c r="M1" s="721"/>
      <c r="N1" s="722" t="s">
        <v>249</v>
      </c>
      <c r="O1" s="722"/>
    </row>
    <row r="2" spans="1:15" ht="60" customHeight="1">
      <c r="A2" s="699" t="s">
        <v>225</v>
      </c>
      <c r="B2" s="699" t="s">
        <v>226</v>
      </c>
      <c r="C2" s="699" t="s">
        <v>227</v>
      </c>
      <c r="D2" s="699" t="s">
        <v>228</v>
      </c>
      <c r="E2" s="701" t="s">
        <v>257</v>
      </c>
      <c r="F2" s="691" t="s">
        <v>235</v>
      </c>
      <c r="G2" s="704" t="s">
        <v>236</v>
      </c>
      <c r="H2" s="691" t="s">
        <v>258</v>
      </c>
      <c r="I2" s="704" t="s">
        <v>237</v>
      </c>
      <c r="J2" s="704" t="s">
        <v>239</v>
      </c>
      <c r="K2" s="691" t="s">
        <v>238</v>
      </c>
      <c r="L2" s="704" t="s">
        <v>240</v>
      </c>
      <c r="M2" s="691" t="s">
        <v>244</v>
      </c>
      <c r="N2" s="691" t="s">
        <v>245</v>
      </c>
      <c r="O2" s="691"/>
    </row>
    <row r="3" spans="1:15" ht="15.75" thickBot="1">
      <c r="A3" s="723"/>
      <c r="B3" s="723"/>
      <c r="C3" s="723"/>
      <c r="D3" s="700"/>
      <c r="E3" s="702"/>
      <c r="F3" s="703"/>
      <c r="G3" s="705"/>
      <c r="H3" s="704"/>
      <c r="I3" s="705"/>
      <c r="J3" s="705"/>
      <c r="K3" s="704"/>
      <c r="L3" s="705"/>
      <c r="M3" s="704"/>
      <c r="N3" s="293" t="s">
        <v>229</v>
      </c>
      <c r="O3" s="293" t="s">
        <v>230</v>
      </c>
    </row>
    <row r="4" spans="1:15">
      <c r="A4" s="294">
        <v>1</v>
      </c>
      <c r="B4" s="337" t="s">
        <v>232</v>
      </c>
      <c r="C4" s="295">
        <v>1</v>
      </c>
      <c r="D4" s="433" t="s">
        <v>254</v>
      </c>
      <c r="E4" s="357">
        <v>401</v>
      </c>
      <c r="F4" s="424">
        <v>35.270000000000003</v>
      </c>
      <c r="G4" s="299">
        <v>3.9</v>
      </c>
      <c r="H4" s="295"/>
      <c r="I4" s="299">
        <v>5.4399999999999977</v>
      </c>
      <c r="J4" s="299">
        <f>F4+G4+I4</f>
        <v>44.61</v>
      </c>
      <c r="K4" s="299">
        <v>12.094274341788488</v>
      </c>
      <c r="L4" s="299">
        <f>J4+K4</f>
        <v>56.704274341788491</v>
      </c>
      <c r="M4" s="299">
        <v>40.29</v>
      </c>
      <c r="N4" s="320">
        <v>0</v>
      </c>
      <c r="O4" s="300"/>
    </row>
    <row r="5" spans="1:15">
      <c r="A5" s="308">
        <v>2</v>
      </c>
      <c r="B5" s="354" t="s">
        <v>232</v>
      </c>
      <c r="C5" s="302">
        <v>1</v>
      </c>
      <c r="D5" s="433" t="s">
        <v>254</v>
      </c>
      <c r="E5" s="304">
        <v>402</v>
      </c>
      <c r="F5" s="310">
        <v>35.270000000000003</v>
      </c>
      <c r="G5" s="306">
        <v>4</v>
      </c>
      <c r="H5" s="302"/>
      <c r="I5" s="351">
        <v>5.4399999999999977</v>
      </c>
      <c r="J5" s="306">
        <f t="shared" ref="J5:J68" si="0">F5+G5+I5</f>
        <v>44.71</v>
      </c>
      <c r="K5" s="306">
        <v>12.094274341788488</v>
      </c>
      <c r="L5" s="306">
        <f t="shared" ref="L5:L68" si="1">J5+K5</f>
        <v>56.804274341788485</v>
      </c>
      <c r="M5" s="306">
        <v>40.29</v>
      </c>
      <c r="N5" s="309">
        <v>0</v>
      </c>
      <c r="O5" s="307"/>
    </row>
    <row r="6" spans="1:15">
      <c r="A6" s="308">
        <v>3</v>
      </c>
      <c r="B6" s="354" t="s">
        <v>232</v>
      </c>
      <c r="C6" s="302">
        <v>1</v>
      </c>
      <c r="D6" s="433" t="s">
        <v>254</v>
      </c>
      <c r="E6" s="304">
        <v>403</v>
      </c>
      <c r="F6" s="310">
        <v>38.799999999999997</v>
      </c>
      <c r="G6" s="306">
        <v>2.2999999999999998</v>
      </c>
      <c r="H6" s="302"/>
      <c r="I6" s="306">
        <v>6.43</v>
      </c>
      <c r="J6" s="306">
        <f t="shared" si="0"/>
        <v>47.529999999999994</v>
      </c>
      <c r="K6" s="306">
        <v>12.910319304101497</v>
      </c>
      <c r="L6" s="306">
        <f t="shared" si="1"/>
        <v>60.440319304101493</v>
      </c>
      <c r="M6" s="351">
        <v>40.29</v>
      </c>
      <c r="N6" s="309">
        <v>0</v>
      </c>
      <c r="O6" s="307"/>
    </row>
    <row r="7" spans="1:15">
      <c r="A7" s="308">
        <v>4</v>
      </c>
      <c r="B7" s="353" t="s">
        <v>232</v>
      </c>
      <c r="C7" s="302">
        <v>1</v>
      </c>
      <c r="D7" s="433" t="s">
        <v>252</v>
      </c>
      <c r="E7" s="304">
        <v>404</v>
      </c>
      <c r="F7" s="417">
        <v>58.93</v>
      </c>
      <c r="G7" s="351">
        <v>2.9</v>
      </c>
      <c r="H7" s="302"/>
      <c r="I7" s="351">
        <v>7.5599999999999952</v>
      </c>
      <c r="J7" s="306">
        <f t="shared" si="0"/>
        <v>69.389999999999986</v>
      </c>
      <c r="K7" s="351">
        <v>18.839523066820938</v>
      </c>
      <c r="L7" s="306">
        <f t="shared" si="1"/>
        <v>88.229523066820917</v>
      </c>
      <c r="M7" s="351">
        <v>40.29</v>
      </c>
      <c r="N7" s="309">
        <v>0</v>
      </c>
      <c r="O7" s="307"/>
    </row>
    <row r="8" spans="1:15">
      <c r="A8" s="308">
        <v>5</v>
      </c>
      <c r="B8" s="354" t="s">
        <v>232</v>
      </c>
      <c r="C8" s="302">
        <v>1</v>
      </c>
      <c r="D8" s="433" t="s">
        <v>252</v>
      </c>
      <c r="E8" s="304">
        <v>405</v>
      </c>
      <c r="F8" s="417">
        <v>58.93</v>
      </c>
      <c r="G8" s="351">
        <v>2.9</v>
      </c>
      <c r="H8" s="302"/>
      <c r="I8" s="351">
        <v>7.5599999999999952</v>
      </c>
      <c r="J8" s="306">
        <f t="shared" si="0"/>
        <v>69.389999999999986</v>
      </c>
      <c r="K8" s="306">
        <v>18.839523066820938</v>
      </c>
      <c r="L8" s="306">
        <f t="shared" si="1"/>
        <v>88.229523066820917</v>
      </c>
      <c r="M8" s="306">
        <v>25.84</v>
      </c>
      <c r="N8" s="309">
        <v>0</v>
      </c>
      <c r="O8" s="307"/>
    </row>
    <row r="9" spans="1:15">
      <c r="A9" s="308">
        <v>6</v>
      </c>
      <c r="B9" s="354" t="s">
        <v>232</v>
      </c>
      <c r="C9" s="302">
        <v>1</v>
      </c>
      <c r="D9" s="433" t="s">
        <v>252</v>
      </c>
      <c r="E9" s="304">
        <v>406</v>
      </c>
      <c r="F9" s="417">
        <v>47.87</v>
      </c>
      <c r="G9" s="351">
        <v>2.9</v>
      </c>
      <c r="H9" s="302"/>
      <c r="I9" s="306">
        <v>7.6600000000000037</v>
      </c>
      <c r="J9" s="306">
        <f t="shared" si="0"/>
        <v>58.43</v>
      </c>
      <c r="K9" s="306">
        <v>16.095876881237</v>
      </c>
      <c r="L9" s="306">
        <f t="shared" si="1"/>
        <v>74.525876881236996</v>
      </c>
      <c r="M9" s="306">
        <v>25.84</v>
      </c>
      <c r="N9" s="309">
        <v>0</v>
      </c>
      <c r="O9" s="307"/>
    </row>
    <row r="10" spans="1:15">
      <c r="A10" s="308">
        <v>7</v>
      </c>
      <c r="B10" s="354" t="s">
        <v>232</v>
      </c>
      <c r="C10" s="302">
        <v>1</v>
      </c>
      <c r="D10" s="433" t="s">
        <v>252</v>
      </c>
      <c r="E10" s="304">
        <v>407</v>
      </c>
      <c r="F10" s="310">
        <v>58.93</v>
      </c>
      <c r="G10" s="351">
        <v>2.9</v>
      </c>
      <c r="H10" s="302"/>
      <c r="I10" s="306">
        <v>7.5599999999999952</v>
      </c>
      <c r="J10" s="306">
        <f t="shared" si="0"/>
        <v>69.389999999999986</v>
      </c>
      <c r="K10" s="306">
        <v>18.839523066820938</v>
      </c>
      <c r="L10" s="306">
        <f t="shared" si="1"/>
        <v>88.229523066820917</v>
      </c>
      <c r="M10" s="306">
        <v>56.22</v>
      </c>
      <c r="N10" s="309">
        <v>0</v>
      </c>
      <c r="O10" s="307"/>
    </row>
    <row r="11" spans="1:15">
      <c r="A11" s="308">
        <v>8</v>
      </c>
      <c r="B11" s="354" t="s">
        <v>232</v>
      </c>
      <c r="C11" s="302">
        <v>1</v>
      </c>
      <c r="D11" s="434" t="s">
        <v>252</v>
      </c>
      <c r="E11" s="304">
        <v>408</v>
      </c>
      <c r="F11" s="423">
        <v>58.93</v>
      </c>
      <c r="G11" s="425">
        <v>3</v>
      </c>
      <c r="H11" s="302"/>
      <c r="I11" s="306">
        <v>7.5599999999999952</v>
      </c>
      <c r="J11" s="306">
        <f t="shared" si="0"/>
        <v>69.489999999999995</v>
      </c>
      <c r="K11" s="306">
        <v>18.839523066820938</v>
      </c>
      <c r="L11" s="306">
        <f t="shared" si="1"/>
        <v>88.32952306682094</v>
      </c>
      <c r="M11" s="306">
        <v>25.84</v>
      </c>
      <c r="N11" s="309">
        <v>0</v>
      </c>
      <c r="O11" s="307"/>
    </row>
    <row r="12" spans="1:15">
      <c r="A12" s="308">
        <v>9</v>
      </c>
      <c r="B12" s="354" t="s">
        <v>232</v>
      </c>
      <c r="C12" s="302">
        <v>1</v>
      </c>
      <c r="D12" s="433" t="s">
        <v>252</v>
      </c>
      <c r="E12" s="304">
        <v>409</v>
      </c>
      <c r="F12" s="421">
        <v>58.93</v>
      </c>
      <c r="G12" s="425">
        <v>3</v>
      </c>
      <c r="H12" s="302"/>
      <c r="I12" s="306">
        <v>7.5599999999999952</v>
      </c>
      <c r="J12" s="306">
        <f t="shared" si="0"/>
        <v>69.489999999999995</v>
      </c>
      <c r="K12" s="306">
        <v>18.839523066820938</v>
      </c>
      <c r="L12" s="306">
        <f t="shared" si="1"/>
        <v>88.32952306682094</v>
      </c>
      <c r="M12" s="306">
        <v>25.84</v>
      </c>
      <c r="N12" s="309">
        <v>0</v>
      </c>
      <c r="O12" s="307"/>
    </row>
    <row r="13" spans="1:15">
      <c r="A13" s="308">
        <v>10</v>
      </c>
      <c r="B13" s="354" t="s">
        <v>232</v>
      </c>
      <c r="C13" s="302">
        <v>1</v>
      </c>
      <c r="D13" s="433" t="s">
        <v>252</v>
      </c>
      <c r="E13" s="304">
        <v>410</v>
      </c>
      <c r="F13" s="421">
        <v>58.93</v>
      </c>
      <c r="G13" s="425">
        <v>3</v>
      </c>
      <c r="H13" s="302"/>
      <c r="I13" s="306">
        <v>7.5599999999999952</v>
      </c>
      <c r="J13" s="306">
        <f t="shared" si="0"/>
        <v>69.489999999999995</v>
      </c>
      <c r="K13" s="306">
        <v>18.839523066820938</v>
      </c>
      <c r="L13" s="306">
        <f t="shared" si="1"/>
        <v>88.32952306682094</v>
      </c>
      <c r="M13" s="306">
        <v>27.62</v>
      </c>
      <c r="N13" s="309">
        <v>0</v>
      </c>
      <c r="O13" s="307"/>
    </row>
    <row r="14" spans="1:15">
      <c r="A14" s="308">
        <v>11</v>
      </c>
      <c r="B14" s="354" t="s">
        <v>232</v>
      </c>
      <c r="C14" s="302">
        <v>1</v>
      </c>
      <c r="D14" s="433" t="s">
        <v>252</v>
      </c>
      <c r="E14" s="304">
        <v>411</v>
      </c>
      <c r="F14" s="423">
        <v>58.93</v>
      </c>
      <c r="G14" s="425">
        <v>3</v>
      </c>
      <c r="H14" s="302"/>
      <c r="I14" s="306">
        <v>7.5599999999999952</v>
      </c>
      <c r="J14" s="306">
        <f t="shared" si="0"/>
        <v>69.489999999999995</v>
      </c>
      <c r="K14" s="306">
        <v>18.839523066820938</v>
      </c>
      <c r="L14" s="306">
        <f t="shared" si="1"/>
        <v>88.32952306682094</v>
      </c>
      <c r="M14" s="306">
        <v>40.29</v>
      </c>
      <c r="N14" s="309">
        <v>0</v>
      </c>
      <c r="O14" s="307"/>
    </row>
    <row r="15" spans="1:15">
      <c r="A15" s="308">
        <v>12</v>
      </c>
      <c r="B15" s="354" t="s">
        <v>232</v>
      </c>
      <c r="C15" s="302">
        <v>1</v>
      </c>
      <c r="D15" s="433" t="s">
        <v>254</v>
      </c>
      <c r="E15" s="304">
        <v>412</v>
      </c>
      <c r="F15" s="421">
        <v>35.270000000000003</v>
      </c>
      <c r="G15" s="306">
        <v>3.9</v>
      </c>
      <c r="H15" s="302"/>
      <c r="I15" s="306">
        <v>5.4399999999999977</v>
      </c>
      <c r="J15" s="306">
        <f t="shared" si="0"/>
        <v>44.61</v>
      </c>
      <c r="K15" s="306">
        <v>12.094274341788488</v>
      </c>
      <c r="L15" s="306">
        <f t="shared" si="1"/>
        <v>56.704274341788491</v>
      </c>
      <c r="M15" s="306">
        <v>40.29</v>
      </c>
      <c r="N15" s="309">
        <v>0</v>
      </c>
      <c r="O15" s="307"/>
    </row>
    <row r="16" spans="1:15">
      <c r="A16" s="308">
        <v>13</v>
      </c>
      <c r="B16" s="354" t="s">
        <v>232</v>
      </c>
      <c r="C16" s="302">
        <v>1</v>
      </c>
      <c r="D16" s="433" t="s">
        <v>254</v>
      </c>
      <c r="E16" s="304">
        <v>413</v>
      </c>
      <c r="F16" s="421">
        <v>35.270000000000003</v>
      </c>
      <c r="G16" s="306">
        <v>4</v>
      </c>
      <c r="H16" s="302"/>
      <c r="I16" s="306">
        <v>5.4399999999999977</v>
      </c>
      <c r="J16" s="306">
        <f t="shared" si="0"/>
        <v>44.71</v>
      </c>
      <c r="K16" s="306">
        <v>12.094274341788488</v>
      </c>
      <c r="L16" s="306">
        <f t="shared" si="1"/>
        <v>56.804274341788485</v>
      </c>
      <c r="M16" s="306">
        <v>25.84</v>
      </c>
      <c r="N16" s="349">
        <v>0</v>
      </c>
      <c r="O16" s="307"/>
    </row>
    <row r="17" spans="1:15" ht="15.75" thickBot="1">
      <c r="A17" s="311">
        <v>14</v>
      </c>
      <c r="B17" s="355" t="s">
        <v>232</v>
      </c>
      <c r="C17" s="312">
        <v>1</v>
      </c>
      <c r="D17" s="435" t="s">
        <v>251</v>
      </c>
      <c r="E17" s="322">
        <v>414</v>
      </c>
      <c r="F17" s="422">
        <v>84.72</v>
      </c>
      <c r="G17" s="426">
        <v>3</v>
      </c>
      <c r="H17" s="312"/>
      <c r="I17" s="317">
        <v>9.1899999999999977</v>
      </c>
      <c r="J17" s="351">
        <f t="shared" si="0"/>
        <v>96.91</v>
      </c>
      <c r="K17" s="317">
        <v>26.289661128070605</v>
      </c>
      <c r="L17" s="317">
        <f t="shared" si="1"/>
        <v>123.1996611280706</v>
      </c>
      <c r="M17" s="317">
        <v>40.29</v>
      </c>
      <c r="N17" s="314">
        <v>0.5</v>
      </c>
      <c r="O17" s="318"/>
    </row>
    <row r="18" spans="1:15">
      <c r="A18" s="352">
        <v>15</v>
      </c>
      <c r="B18" s="353" t="s">
        <v>232</v>
      </c>
      <c r="C18" s="339">
        <v>2</v>
      </c>
      <c r="D18" s="434" t="s">
        <v>254</v>
      </c>
      <c r="E18" s="357">
        <v>415</v>
      </c>
      <c r="F18" s="310">
        <v>35.270000000000003</v>
      </c>
      <c r="G18" s="299">
        <v>3.9</v>
      </c>
      <c r="H18" s="339"/>
      <c r="I18" s="299">
        <v>5.4399999999999977</v>
      </c>
      <c r="J18" s="299">
        <f>F18+G18+I18</f>
        <v>44.61</v>
      </c>
      <c r="K18" s="299">
        <v>12.094274341788488</v>
      </c>
      <c r="L18" s="351">
        <f>J18+K18</f>
        <v>56.704274341788491</v>
      </c>
      <c r="M18" s="351">
        <v>40.29</v>
      </c>
      <c r="N18" s="320">
        <v>0</v>
      </c>
      <c r="O18" s="356"/>
    </row>
    <row r="19" spans="1:15">
      <c r="A19" s="308">
        <v>16</v>
      </c>
      <c r="B19" s="354" t="s">
        <v>232</v>
      </c>
      <c r="C19" s="302">
        <v>2</v>
      </c>
      <c r="D19" s="433" t="s">
        <v>254</v>
      </c>
      <c r="E19" s="304">
        <v>416</v>
      </c>
      <c r="F19" s="310">
        <v>35.270000000000003</v>
      </c>
      <c r="G19" s="306">
        <v>4</v>
      </c>
      <c r="H19" s="302"/>
      <c r="I19" s="351">
        <v>5.4399999999999977</v>
      </c>
      <c r="J19" s="306">
        <f t="shared" si="0"/>
        <v>44.71</v>
      </c>
      <c r="K19" s="306">
        <v>12.094274341788488</v>
      </c>
      <c r="L19" s="306">
        <f t="shared" si="1"/>
        <v>56.804274341788485</v>
      </c>
      <c r="M19" s="306">
        <v>40.29</v>
      </c>
      <c r="N19" s="309">
        <v>0</v>
      </c>
      <c r="O19" s="307"/>
    </row>
    <row r="20" spans="1:15">
      <c r="A20" s="308">
        <v>17</v>
      </c>
      <c r="B20" s="354" t="s">
        <v>232</v>
      </c>
      <c r="C20" s="302">
        <v>2</v>
      </c>
      <c r="D20" s="433" t="s">
        <v>254</v>
      </c>
      <c r="E20" s="304">
        <v>417</v>
      </c>
      <c r="F20" s="310">
        <v>38.799999999999997</v>
      </c>
      <c r="G20" s="306">
        <v>2.2999999999999998</v>
      </c>
      <c r="H20" s="302"/>
      <c r="I20" s="306">
        <v>6.43</v>
      </c>
      <c r="J20" s="306">
        <f t="shared" si="0"/>
        <v>47.529999999999994</v>
      </c>
      <c r="K20" s="306">
        <v>12.910319304101497</v>
      </c>
      <c r="L20" s="306">
        <f t="shared" si="1"/>
        <v>60.440319304101493</v>
      </c>
      <c r="M20" s="306">
        <v>40.29</v>
      </c>
      <c r="N20" s="309">
        <v>0</v>
      </c>
      <c r="O20" s="307"/>
    </row>
    <row r="21" spans="1:15">
      <c r="A21" s="308">
        <v>18</v>
      </c>
      <c r="B21" s="354" t="s">
        <v>232</v>
      </c>
      <c r="C21" s="302">
        <v>2</v>
      </c>
      <c r="D21" s="433" t="s">
        <v>252</v>
      </c>
      <c r="E21" s="304">
        <v>418</v>
      </c>
      <c r="F21" s="417">
        <v>58.93</v>
      </c>
      <c r="G21" s="351">
        <v>2.9</v>
      </c>
      <c r="H21" s="302"/>
      <c r="I21" s="351">
        <v>7.5599999999999952</v>
      </c>
      <c r="J21" s="306">
        <f t="shared" si="0"/>
        <v>69.389999999999986</v>
      </c>
      <c r="K21" s="351">
        <v>18.839523066820938</v>
      </c>
      <c r="L21" s="306">
        <f t="shared" si="1"/>
        <v>88.229523066820917</v>
      </c>
      <c r="M21" s="306">
        <v>40.29</v>
      </c>
      <c r="N21" s="309">
        <v>0</v>
      </c>
      <c r="O21" s="307"/>
    </row>
    <row r="22" spans="1:15">
      <c r="A22" s="308">
        <v>19</v>
      </c>
      <c r="B22" s="354" t="s">
        <v>232</v>
      </c>
      <c r="C22" s="302">
        <v>2</v>
      </c>
      <c r="D22" s="433" t="s">
        <v>252</v>
      </c>
      <c r="E22" s="304">
        <v>419</v>
      </c>
      <c r="F22" s="417">
        <v>58.93</v>
      </c>
      <c r="G22" s="351">
        <v>2.9</v>
      </c>
      <c r="H22" s="302"/>
      <c r="I22" s="351">
        <v>7.5599999999999952</v>
      </c>
      <c r="J22" s="306">
        <f t="shared" si="0"/>
        <v>69.389999999999986</v>
      </c>
      <c r="K22" s="306">
        <v>18.839523066820938</v>
      </c>
      <c r="L22" s="306">
        <f t="shared" si="1"/>
        <v>88.229523066820917</v>
      </c>
      <c r="M22" s="306">
        <v>25.84</v>
      </c>
      <c r="N22" s="309">
        <v>0</v>
      </c>
      <c r="O22" s="307"/>
    </row>
    <row r="23" spans="1:15">
      <c r="A23" s="308">
        <v>20</v>
      </c>
      <c r="B23" s="354" t="s">
        <v>232</v>
      </c>
      <c r="C23" s="302">
        <v>2</v>
      </c>
      <c r="D23" s="433" t="s">
        <v>252</v>
      </c>
      <c r="E23" s="304">
        <v>420</v>
      </c>
      <c r="F23" s="417">
        <v>47.87</v>
      </c>
      <c r="G23" s="351">
        <v>2.9</v>
      </c>
      <c r="H23" s="302"/>
      <c r="I23" s="306">
        <v>7.6600000000000037</v>
      </c>
      <c r="J23" s="306">
        <f t="shared" si="0"/>
        <v>58.43</v>
      </c>
      <c r="K23" s="306">
        <v>16.095876881237</v>
      </c>
      <c r="L23" s="306">
        <f t="shared" si="1"/>
        <v>74.525876881236996</v>
      </c>
      <c r="M23" s="306">
        <v>25.84</v>
      </c>
      <c r="N23" s="309">
        <v>0</v>
      </c>
      <c r="O23" s="307"/>
    </row>
    <row r="24" spans="1:15">
      <c r="A24" s="308">
        <v>21</v>
      </c>
      <c r="B24" s="354" t="s">
        <v>232</v>
      </c>
      <c r="C24" s="302">
        <v>2</v>
      </c>
      <c r="D24" s="433" t="s">
        <v>252</v>
      </c>
      <c r="E24" s="304">
        <v>421</v>
      </c>
      <c r="F24" s="310">
        <v>58.93</v>
      </c>
      <c r="G24" s="351">
        <v>2.9</v>
      </c>
      <c r="H24" s="302"/>
      <c r="I24" s="306">
        <v>7.5599999999999952</v>
      </c>
      <c r="J24" s="306">
        <f t="shared" si="0"/>
        <v>69.389999999999986</v>
      </c>
      <c r="K24" s="306">
        <v>18.839523066820938</v>
      </c>
      <c r="L24" s="306">
        <f t="shared" si="1"/>
        <v>88.229523066820917</v>
      </c>
      <c r="M24" s="351">
        <v>56.22</v>
      </c>
      <c r="N24" s="309">
        <v>0</v>
      </c>
      <c r="O24" s="307"/>
    </row>
    <row r="25" spans="1:15">
      <c r="A25" s="308">
        <v>22</v>
      </c>
      <c r="B25" s="354" t="s">
        <v>232</v>
      </c>
      <c r="C25" s="302">
        <v>2</v>
      </c>
      <c r="D25" s="434" t="s">
        <v>252</v>
      </c>
      <c r="E25" s="304">
        <v>422</v>
      </c>
      <c r="F25" s="423">
        <v>58.93</v>
      </c>
      <c r="G25" s="425">
        <v>3</v>
      </c>
      <c r="H25" s="302"/>
      <c r="I25" s="306">
        <v>7.5599999999999952</v>
      </c>
      <c r="J25" s="306">
        <f t="shared" si="0"/>
        <v>69.489999999999995</v>
      </c>
      <c r="K25" s="306">
        <v>18.839523066820938</v>
      </c>
      <c r="L25" s="306">
        <f t="shared" si="1"/>
        <v>88.32952306682094</v>
      </c>
      <c r="M25" s="306">
        <v>25.84</v>
      </c>
      <c r="N25" s="309">
        <v>0</v>
      </c>
      <c r="O25" s="307"/>
    </row>
    <row r="26" spans="1:15">
      <c r="A26" s="308">
        <v>23</v>
      </c>
      <c r="B26" s="354" t="s">
        <v>232</v>
      </c>
      <c r="C26" s="302">
        <v>2</v>
      </c>
      <c r="D26" s="433" t="s">
        <v>252</v>
      </c>
      <c r="E26" s="304">
        <v>423</v>
      </c>
      <c r="F26" s="421">
        <v>58.93</v>
      </c>
      <c r="G26" s="425">
        <v>3</v>
      </c>
      <c r="H26" s="302"/>
      <c r="I26" s="306">
        <v>7.5599999999999952</v>
      </c>
      <c r="J26" s="306">
        <f t="shared" si="0"/>
        <v>69.489999999999995</v>
      </c>
      <c r="K26" s="306">
        <v>18.839523066820938</v>
      </c>
      <c r="L26" s="306">
        <f t="shared" si="1"/>
        <v>88.32952306682094</v>
      </c>
      <c r="M26" s="306">
        <v>25.84</v>
      </c>
      <c r="N26" s="309">
        <v>0</v>
      </c>
      <c r="O26" s="307"/>
    </row>
    <row r="27" spans="1:15">
      <c r="A27" s="308">
        <v>24</v>
      </c>
      <c r="B27" s="354" t="s">
        <v>232</v>
      </c>
      <c r="C27" s="302">
        <v>2</v>
      </c>
      <c r="D27" s="433" t="s">
        <v>252</v>
      </c>
      <c r="E27" s="304">
        <v>424</v>
      </c>
      <c r="F27" s="421">
        <v>58.93</v>
      </c>
      <c r="G27" s="425">
        <v>3</v>
      </c>
      <c r="H27" s="302"/>
      <c r="I27" s="306">
        <v>7.5599999999999952</v>
      </c>
      <c r="J27" s="306">
        <f t="shared" si="0"/>
        <v>69.489999999999995</v>
      </c>
      <c r="K27" s="306">
        <v>18.839523066820938</v>
      </c>
      <c r="L27" s="306">
        <f t="shared" si="1"/>
        <v>88.32952306682094</v>
      </c>
      <c r="M27" s="306">
        <v>27.62</v>
      </c>
      <c r="N27" s="309">
        <v>0</v>
      </c>
      <c r="O27" s="307"/>
    </row>
    <row r="28" spans="1:15">
      <c r="A28" s="308">
        <v>25</v>
      </c>
      <c r="B28" s="354" t="s">
        <v>232</v>
      </c>
      <c r="C28" s="302">
        <v>2</v>
      </c>
      <c r="D28" s="433" t="s">
        <v>252</v>
      </c>
      <c r="E28" s="304">
        <v>425</v>
      </c>
      <c r="F28" s="423">
        <v>58.93</v>
      </c>
      <c r="G28" s="425">
        <v>3</v>
      </c>
      <c r="H28" s="302"/>
      <c r="I28" s="306">
        <v>7.5599999999999952</v>
      </c>
      <c r="J28" s="306">
        <f t="shared" si="0"/>
        <v>69.489999999999995</v>
      </c>
      <c r="K28" s="306">
        <v>18.839523066820938</v>
      </c>
      <c r="L28" s="306">
        <f t="shared" si="1"/>
        <v>88.32952306682094</v>
      </c>
      <c r="M28" s="306">
        <v>40.29</v>
      </c>
      <c r="N28" s="309">
        <v>0</v>
      </c>
      <c r="O28" s="307"/>
    </row>
    <row r="29" spans="1:15">
      <c r="A29" s="308">
        <v>26</v>
      </c>
      <c r="B29" s="354" t="s">
        <v>232</v>
      </c>
      <c r="C29" s="302">
        <v>2</v>
      </c>
      <c r="D29" s="433" t="s">
        <v>254</v>
      </c>
      <c r="E29" s="304">
        <v>426</v>
      </c>
      <c r="F29" s="421">
        <v>35.270000000000003</v>
      </c>
      <c r="G29" s="306">
        <v>3.9</v>
      </c>
      <c r="H29" s="309"/>
      <c r="I29" s="306">
        <v>5.4399999999999977</v>
      </c>
      <c r="J29" s="306">
        <f t="shared" si="0"/>
        <v>44.61</v>
      </c>
      <c r="K29" s="306">
        <v>12.094274341788488</v>
      </c>
      <c r="L29" s="306">
        <f t="shared" si="1"/>
        <v>56.704274341788491</v>
      </c>
      <c r="M29" s="306">
        <v>40.29</v>
      </c>
      <c r="N29" s="309">
        <v>0</v>
      </c>
      <c r="O29" s="307"/>
    </row>
    <row r="30" spans="1:15">
      <c r="A30" s="308">
        <v>27</v>
      </c>
      <c r="B30" s="354" t="s">
        <v>232</v>
      </c>
      <c r="C30" s="302">
        <v>2</v>
      </c>
      <c r="D30" s="433" t="s">
        <v>254</v>
      </c>
      <c r="E30" s="304">
        <v>427</v>
      </c>
      <c r="F30" s="421">
        <v>35.270000000000003</v>
      </c>
      <c r="G30" s="306">
        <v>4</v>
      </c>
      <c r="H30" s="302"/>
      <c r="I30" s="306">
        <v>5.4399999999999977</v>
      </c>
      <c r="J30" s="306">
        <f t="shared" si="0"/>
        <v>44.71</v>
      </c>
      <c r="K30" s="306">
        <v>12.094274341788488</v>
      </c>
      <c r="L30" s="306">
        <f t="shared" si="1"/>
        <v>56.804274341788485</v>
      </c>
      <c r="M30" s="306">
        <v>25.84</v>
      </c>
      <c r="N30" s="349">
        <v>0</v>
      </c>
      <c r="O30" s="420"/>
    </row>
    <row r="31" spans="1:15" ht="15.75" thickBot="1">
      <c r="A31" s="352">
        <v>28</v>
      </c>
      <c r="B31" s="355" t="s">
        <v>232</v>
      </c>
      <c r="C31" s="312">
        <v>2</v>
      </c>
      <c r="D31" s="435" t="s">
        <v>251</v>
      </c>
      <c r="E31" s="322">
        <v>428</v>
      </c>
      <c r="F31" s="422">
        <v>84.72</v>
      </c>
      <c r="G31" s="426">
        <v>3</v>
      </c>
      <c r="H31" s="312"/>
      <c r="I31" s="317">
        <v>9.1899999999999977</v>
      </c>
      <c r="J31" s="351">
        <f t="shared" si="0"/>
        <v>96.91</v>
      </c>
      <c r="K31" s="317">
        <v>26.289661128070605</v>
      </c>
      <c r="L31" s="317">
        <f t="shared" si="1"/>
        <v>123.1996611280706</v>
      </c>
      <c r="M31" s="306">
        <v>40.29</v>
      </c>
      <c r="N31" s="410">
        <v>0.5</v>
      </c>
      <c r="O31" s="318"/>
    </row>
    <row r="32" spans="1:15">
      <c r="A32" s="294">
        <v>29</v>
      </c>
      <c r="B32" s="353" t="s">
        <v>232</v>
      </c>
      <c r="C32" s="339">
        <v>3</v>
      </c>
      <c r="D32" s="434" t="s">
        <v>254</v>
      </c>
      <c r="E32" s="357">
        <v>429</v>
      </c>
      <c r="F32" s="310">
        <v>35.270000000000003</v>
      </c>
      <c r="G32" s="299">
        <v>3.9</v>
      </c>
      <c r="H32" s="339"/>
      <c r="I32" s="299">
        <v>5.4399999999999977</v>
      </c>
      <c r="J32" s="299">
        <f>F32+G32+I32</f>
        <v>44.61</v>
      </c>
      <c r="K32" s="299">
        <v>12.094274341788488</v>
      </c>
      <c r="L32" s="351">
        <f>J32+K32</f>
        <v>56.704274341788491</v>
      </c>
      <c r="M32" s="340">
        <v>40.287625418060202</v>
      </c>
      <c r="N32" s="320">
        <v>0</v>
      </c>
      <c r="O32" s="307"/>
    </row>
    <row r="33" spans="1:15">
      <c r="A33" s="308">
        <v>30</v>
      </c>
      <c r="B33" s="354" t="s">
        <v>232</v>
      </c>
      <c r="C33" s="302">
        <v>3</v>
      </c>
      <c r="D33" s="433" t="s">
        <v>254</v>
      </c>
      <c r="E33" s="304">
        <v>430</v>
      </c>
      <c r="F33" s="310">
        <v>35.270000000000003</v>
      </c>
      <c r="G33" s="306">
        <v>4</v>
      </c>
      <c r="H33" s="302"/>
      <c r="I33" s="351">
        <v>5.4399999999999977</v>
      </c>
      <c r="J33" s="306">
        <f t="shared" si="0"/>
        <v>44.71</v>
      </c>
      <c r="K33" s="306">
        <v>12.094274341788488</v>
      </c>
      <c r="L33" s="306">
        <f t="shared" si="1"/>
        <v>56.804274341788485</v>
      </c>
      <c r="M33" s="341">
        <v>40.287625418060202</v>
      </c>
      <c r="N33" s="309">
        <v>0</v>
      </c>
      <c r="O33" s="307"/>
    </row>
    <row r="34" spans="1:15">
      <c r="A34" s="308">
        <v>31</v>
      </c>
      <c r="B34" s="354" t="s">
        <v>232</v>
      </c>
      <c r="C34" s="302">
        <v>3</v>
      </c>
      <c r="D34" s="433" t="s">
        <v>254</v>
      </c>
      <c r="E34" s="304">
        <v>431</v>
      </c>
      <c r="F34" s="310">
        <v>38.799999999999997</v>
      </c>
      <c r="G34" s="306">
        <v>2.2999999999999998</v>
      </c>
      <c r="H34" s="302"/>
      <c r="I34" s="306">
        <v>6.43</v>
      </c>
      <c r="J34" s="306">
        <f t="shared" si="0"/>
        <v>47.529999999999994</v>
      </c>
      <c r="K34" s="306">
        <v>12.910319304101497</v>
      </c>
      <c r="L34" s="306">
        <f t="shared" si="1"/>
        <v>60.440319304101493</v>
      </c>
      <c r="M34" s="341">
        <v>40.287625418060202</v>
      </c>
      <c r="N34" s="309">
        <v>0</v>
      </c>
      <c r="O34" s="307"/>
    </row>
    <row r="35" spans="1:15">
      <c r="A35" s="308">
        <v>32</v>
      </c>
      <c r="B35" s="354" t="s">
        <v>232</v>
      </c>
      <c r="C35" s="302">
        <v>3</v>
      </c>
      <c r="D35" s="433" t="s">
        <v>252</v>
      </c>
      <c r="E35" s="304">
        <v>432</v>
      </c>
      <c r="F35" s="417">
        <v>58.93</v>
      </c>
      <c r="G35" s="351">
        <v>2.9</v>
      </c>
      <c r="H35" s="302"/>
      <c r="I35" s="351">
        <v>7.5599999999999952</v>
      </c>
      <c r="J35" s="306">
        <f t="shared" si="0"/>
        <v>69.389999999999986</v>
      </c>
      <c r="K35" s="351">
        <v>18.839523066820938</v>
      </c>
      <c r="L35" s="306">
        <f t="shared" si="1"/>
        <v>88.229523066820917</v>
      </c>
      <c r="M35" s="341">
        <v>40.287625418060202</v>
      </c>
      <c r="N35" s="309">
        <v>0</v>
      </c>
      <c r="O35" s="307"/>
    </row>
    <row r="36" spans="1:15">
      <c r="A36" s="308">
        <v>33</v>
      </c>
      <c r="B36" s="354" t="s">
        <v>232</v>
      </c>
      <c r="C36" s="302">
        <v>3</v>
      </c>
      <c r="D36" s="433" t="s">
        <v>252</v>
      </c>
      <c r="E36" s="304">
        <v>433</v>
      </c>
      <c r="F36" s="417">
        <v>58.93</v>
      </c>
      <c r="G36" s="351">
        <v>2.9</v>
      </c>
      <c r="H36" s="302"/>
      <c r="I36" s="351">
        <v>7.5599999999999952</v>
      </c>
      <c r="J36" s="306">
        <f t="shared" si="0"/>
        <v>69.389999999999986</v>
      </c>
      <c r="K36" s="306">
        <v>18.839523066820938</v>
      </c>
      <c r="L36" s="306">
        <f t="shared" si="1"/>
        <v>88.229523066820917</v>
      </c>
      <c r="M36" s="341">
        <v>25.841694537346715</v>
      </c>
      <c r="N36" s="309">
        <v>0</v>
      </c>
      <c r="O36" s="307"/>
    </row>
    <row r="37" spans="1:15">
      <c r="A37" s="308">
        <v>34</v>
      </c>
      <c r="B37" s="354" t="s">
        <v>232</v>
      </c>
      <c r="C37" s="302">
        <v>3</v>
      </c>
      <c r="D37" s="433" t="s">
        <v>252</v>
      </c>
      <c r="E37" s="304">
        <v>434</v>
      </c>
      <c r="F37" s="417">
        <v>47.87</v>
      </c>
      <c r="G37" s="351">
        <v>2.9</v>
      </c>
      <c r="H37" s="302"/>
      <c r="I37" s="306">
        <v>7.6600000000000037</v>
      </c>
      <c r="J37" s="306">
        <f t="shared" si="0"/>
        <v>58.43</v>
      </c>
      <c r="K37" s="306">
        <v>16.095876881237</v>
      </c>
      <c r="L37" s="306">
        <f t="shared" si="1"/>
        <v>74.525876881236996</v>
      </c>
      <c r="M37" s="341">
        <v>25.841694537346715</v>
      </c>
      <c r="N37" s="309">
        <v>0</v>
      </c>
      <c r="O37" s="307"/>
    </row>
    <row r="38" spans="1:15">
      <c r="A38" s="308">
        <v>35</v>
      </c>
      <c r="B38" s="354" t="s">
        <v>232</v>
      </c>
      <c r="C38" s="302">
        <v>3</v>
      </c>
      <c r="D38" s="433" t="s">
        <v>252</v>
      </c>
      <c r="E38" s="304">
        <v>435</v>
      </c>
      <c r="F38" s="310">
        <v>58.93</v>
      </c>
      <c r="G38" s="351">
        <v>2.9</v>
      </c>
      <c r="H38" s="302"/>
      <c r="I38" s="306">
        <v>7.5599999999999952</v>
      </c>
      <c r="J38" s="306">
        <f t="shared" si="0"/>
        <v>69.389999999999986</v>
      </c>
      <c r="K38" s="306">
        <v>18.839523066820938</v>
      </c>
      <c r="L38" s="306">
        <f t="shared" si="1"/>
        <v>88.229523066820917</v>
      </c>
      <c r="M38" s="341">
        <v>56.216276477146046</v>
      </c>
      <c r="N38" s="309">
        <v>0</v>
      </c>
      <c r="O38" s="307"/>
    </row>
    <row r="39" spans="1:15">
      <c r="A39" s="308">
        <v>36</v>
      </c>
      <c r="B39" s="354" t="s">
        <v>232</v>
      </c>
      <c r="C39" s="302">
        <v>3</v>
      </c>
      <c r="D39" s="434" t="s">
        <v>252</v>
      </c>
      <c r="E39" s="304">
        <v>436</v>
      </c>
      <c r="F39" s="423">
        <v>58.93</v>
      </c>
      <c r="G39" s="425">
        <v>3</v>
      </c>
      <c r="H39" s="302"/>
      <c r="I39" s="306">
        <v>7.5599999999999952</v>
      </c>
      <c r="J39" s="306">
        <f t="shared" si="0"/>
        <v>69.489999999999995</v>
      </c>
      <c r="K39" s="306">
        <v>18.839523066820938</v>
      </c>
      <c r="L39" s="306">
        <f t="shared" si="1"/>
        <v>88.32952306682094</v>
      </c>
      <c r="M39" s="341">
        <v>25.841694537346715</v>
      </c>
      <c r="N39" s="309">
        <v>0</v>
      </c>
      <c r="O39" s="307"/>
    </row>
    <row r="40" spans="1:15">
      <c r="A40" s="308">
        <v>37</v>
      </c>
      <c r="B40" s="354" t="s">
        <v>232</v>
      </c>
      <c r="C40" s="302">
        <v>3</v>
      </c>
      <c r="D40" s="433" t="s">
        <v>252</v>
      </c>
      <c r="E40" s="304">
        <v>437</v>
      </c>
      <c r="F40" s="421">
        <v>58.93</v>
      </c>
      <c r="G40" s="425">
        <v>3</v>
      </c>
      <c r="H40" s="302"/>
      <c r="I40" s="306">
        <v>7.5599999999999952</v>
      </c>
      <c r="J40" s="306">
        <f t="shared" si="0"/>
        <v>69.489999999999995</v>
      </c>
      <c r="K40" s="306">
        <v>18.839523066820938</v>
      </c>
      <c r="L40" s="306">
        <f t="shared" si="1"/>
        <v>88.32952306682094</v>
      </c>
      <c r="M40" s="341">
        <v>25.841694537346715</v>
      </c>
      <c r="N40" s="309">
        <v>0</v>
      </c>
      <c r="O40" s="307"/>
    </row>
    <row r="41" spans="1:15">
      <c r="A41" s="308">
        <v>38</v>
      </c>
      <c r="B41" s="354" t="s">
        <v>232</v>
      </c>
      <c r="C41" s="302">
        <v>3</v>
      </c>
      <c r="D41" s="433" t="s">
        <v>252</v>
      </c>
      <c r="E41" s="304">
        <v>438</v>
      </c>
      <c r="F41" s="421">
        <v>58.93</v>
      </c>
      <c r="G41" s="425">
        <v>3</v>
      </c>
      <c r="H41" s="302"/>
      <c r="I41" s="306">
        <v>7.5599999999999952</v>
      </c>
      <c r="J41" s="306">
        <f t="shared" si="0"/>
        <v>69.489999999999995</v>
      </c>
      <c r="K41" s="306">
        <v>18.839523066820938</v>
      </c>
      <c r="L41" s="306">
        <f t="shared" si="1"/>
        <v>88.32952306682094</v>
      </c>
      <c r="M41" s="341">
        <v>27.620958751393538</v>
      </c>
      <c r="N41" s="309">
        <v>0</v>
      </c>
      <c r="O41" s="307"/>
    </row>
    <row r="42" spans="1:15">
      <c r="A42" s="308">
        <v>39</v>
      </c>
      <c r="B42" s="354" t="s">
        <v>232</v>
      </c>
      <c r="C42" s="302">
        <v>3</v>
      </c>
      <c r="D42" s="433" t="s">
        <v>252</v>
      </c>
      <c r="E42" s="304">
        <v>439</v>
      </c>
      <c r="F42" s="423">
        <v>58.93</v>
      </c>
      <c r="G42" s="425">
        <v>3</v>
      </c>
      <c r="H42" s="302"/>
      <c r="I42" s="306">
        <v>7.5599999999999952</v>
      </c>
      <c r="J42" s="306">
        <f t="shared" si="0"/>
        <v>69.489999999999995</v>
      </c>
      <c r="K42" s="306">
        <v>18.839523066820938</v>
      </c>
      <c r="L42" s="306">
        <f t="shared" si="1"/>
        <v>88.32952306682094</v>
      </c>
      <c r="M42" s="341">
        <v>40.287625418060202</v>
      </c>
      <c r="N42" s="309">
        <v>0</v>
      </c>
      <c r="O42" s="307"/>
    </row>
    <row r="43" spans="1:15">
      <c r="A43" s="308">
        <v>40</v>
      </c>
      <c r="B43" s="354" t="s">
        <v>232</v>
      </c>
      <c r="C43" s="302">
        <v>3</v>
      </c>
      <c r="D43" s="433" t="s">
        <v>254</v>
      </c>
      <c r="E43" s="304">
        <v>440</v>
      </c>
      <c r="F43" s="421">
        <v>35.270000000000003</v>
      </c>
      <c r="G43" s="306">
        <v>3.9</v>
      </c>
      <c r="H43" s="339"/>
      <c r="I43" s="306">
        <v>5.4399999999999977</v>
      </c>
      <c r="J43" s="306">
        <f t="shared" si="0"/>
        <v>44.61</v>
      </c>
      <c r="K43" s="306">
        <v>12.094274341788488</v>
      </c>
      <c r="L43" s="306">
        <f t="shared" si="1"/>
        <v>56.704274341788491</v>
      </c>
      <c r="M43" s="341">
        <v>40.287625418060202</v>
      </c>
      <c r="N43" s="309">
        <v>0</v>
      </c>
      <c r="O43" s="307"/>
    </row>
    <row r="44" spans="1:15">
      <c r="A44" s="308">
        <v>41</v>
      </c>
      <c r="B44" s="354" t="s">
        <v>232</v>
      </c>
      <c r="C44" s="302">
        <v>3</v>
      </c>
      <c r="D44" s="433" t="s">
        <v>254</v>
      </c>
      <c r="E44" s="304">
        <v>441</v>
      </c>
      <c r="F44" s="421">
        <v>35.270000000000003</v>
      </c>
      <c r="G44" s="306">
        <v>4</v>
      </c>
      <c r="H44" s="302"/>
      <c r="I44" s="306">
        <v>5.4399999999999977</v>
      </c>
      <c r="J44" s="306">
        <f t="shared" si="0"/>
        <v>44.71</v>
      </c>
      <c r="K44" s="306">
        <v>12.094274341788488</v>
      </c>
      <c r="L44" s="306">
        <f t="shared" si="1"/>
        <v>56.804274341788485</v>
      </c>
      <c r="M44" s="341">
        <v>25.841694537346715</v>
      </c>
      <c r="N44" s="349">
        <v>0</v>
      </c>
      <c r="O44" s="307"/>
    </row>
    <row r="45" spans="1:15" ht="15.75" thickBot="1">
      <c r="A45" s="352">
        <v>42</v>
      </c>
      <c r="B45" s="355" t="s">
        <v>232</v>
      </c>
      <c r="C45" s="312">
        <v>3</v>
      </c>
      <c r="D45" s="435" t="s">
        <v>251</v>
      </c>
      <c r="E45" s="322">
        <v>442</v>
      </c>
      <c r="F45" s="422">
        <v>84.72</v>
      </c>
      <c r="G45" s="426">
        <v>3</v>
      </c>
      <c r="H45" s="338"/>
      <c r="I45" s="317">
        <v>9.1899999999999977</v>
      </c>
      <c r="J45" s="351">
        <f t="shared" si="0"/>
        <v>96.91</v>
      </c>
      <c r="K45" s="317">
        <v>26.289661128070605</v>
      </c>
      <c r="L45" s="351">
        <f t="shared" si="1"/>
        <v>123.1996611280706</v>
      </c>
      <c r="M45" s="342">
        <v>40.287625418060202</v>
      </c>
      <c r="N45" s="314">
        <v>0.5</v>
      </c>
      <c r="O45" s="318"/>
    </row>
    <row r="46" spans="1:15">
      <c r="A46" s="294">
        <v>43</v>
      </c>
      <c r="B46" s="353" t="s">
        <v>232</v>
      </c>
      <c r="C46" s="349">
        <v>4</v>
      </c>
      <c r="D46" s="434" t="s">
        <v>254</v>
      </c>
      <c r="E46" s="357">
        <v>443</v>
      </c>
      <c r="F46" s="310">
        <v>35.270000000000003</v>
      </c>
      <c r="G46" s="299">
        <v>3.9</v>
      </c>
      <c r="H46" s="302"/>
      <c r="I46" s="299">
        <v>5.4399999999999977</v>
      </c>
      <c r="J46" s="299">
        <f>F46+G46+I46</f>
        <v>44.61</v>
      </c>
      <c r="K46" s="299">
        <v>12.094274341788488</v>
      </c>
      <c r="L46" s="299">
        <f>J46+K46</f>
        <v>56.704274341788491</v>
      </c>
      <c r="M46" s="343">
        <v>40.287625418060202</v>
      </c>
      <c r="N46" s="320">
        <v>0</v>
      </c>
      <c r="O46" s="356"/>
    </row>
    <row r="47" spans="1:15">
      <c r="A47" s="308">
        <v>44</v>
      </c>
      <c r="B47" s="354" t="s">
        <v>232</v>
      </c>
      <c r="C47" s="309">
        <v>4</v>
      </c>
      <c r="D47" s="433" t="s">
        <v>254</v>
      </c>
      <c r="E47" s="304">
        <v>444</v>
      </c>
      <c r="F47" s="310">
        <v>35.270000000000003</v>
      </c>
      <c r="G47" s="306">
        <v>4</v>
      </c>
      <c r="H47" s="302"/>
      <c r="I47" s="351">
        <v>5.4399999999999977</v>
      </c>
      <c r="J47" s="306">
        <f t="shared" si="0"/>
        <v>44.71</v>
      </c>
      <c r="K47" s="306">
        <v>12.094274341788488</v>
      </c>
      <c r="L47" s="306">
        <f t="shared" si="1"/>
        <v>56.804274341788485</v>
      </c>
      <c r="M47" s="344">
        <v>40.287625418060202</v>
      </c>
      <c r="N47" s="309">
        <v>0</v>
      </c>
      <c r="O47" s="307"/>
    </row>
    <row r="48" spans="1:15">
      <c r="A48" s="308">
        <v>45</v>
      </c>
      <c r="B48" s="354" t="s">
        <v>232</v>
      </c>
      <c r="C48" s="309">
        <v>4</v>
      </c>
      <c r="D48" s="433" t="s">
        <v>254</v>
      </c>
      <c r="E48" s="304">
        <v>445</v>
      </c>
      <c r="F48" s="310">
        <v>38.799999999999997</v>
      </c>
      <c r="G48" s="306">
        <v>2.2999999999999998</v>
      </c>
      <c r="H48" s="302"/>
      <c r="I48" s="306">
        <v>6.43</v>
      </c>
      <c r="J48" s="306">
        <f t="shared" si="0"/>
        <v>47.529999999999994</v>
      </c>
      <c r="K48" s="306">
        <v>12.910319304101497</v>
      </c>
      <c r="L48" s="351">
        <f t="shared" si="1"/>
        <v>60.440319304101493</v>
      </c>
      <c r="M48" s="344">
        <v>40.287625418060202</v>
      </c>
      <c r="N48" s="309">
        <v>0</v>
      </c>
      <c r="O48" s="307"/>
    </row>
    <row r="49" spans="1:15">
      <c r="A49" s="308">
        <v>46</v>
      </c>
      <c r="B49" s="354" t="s">
        <v>232</v>
      </c>
      <c r="C49" s="309">
        <v>4</v>
      </c>
      <c r="D49" s="433" t="s">
        <v>252</v>
      </c>
      <c r="E49" s="304">
        <v>446</v>
      </c>
      <c r="F49" s="417">
        <v>58.93</v>
      </c>
      <c r="G49" s="351">
        <v>2.9</v>
      </c>
      <c r="H49" s="302"/>
      <c r="I49" s="351">
        <v>7.5599999999999952</v>
      </c>
      <c r="J49" s="306">
        <f t="shared" si="0"/>
        <v>69.389999999999986</v>
      </c>
      <c r="K49" s="351">
        <v>18.839523066820938</v>
      </c>
      <c r="L49" s="306">
        <f t="shared" si="1"/>
        <v>88.229523066820917</v>
      </c>
      <c r="M49" s="344">
        <v>40.287625418060202</v>
      </c>
      <c r="N49" s="309">
        <v>0</v>
      </c>
      <c r="O49" s="307"/>
    </row>
    <row r="50" spans="1:15">
      <c r="A50" s="308">
        <v>47</v>
      </c>
      <c r="B50" s="354" t="s">
        <v>232</v>
      </c>
      <c r="C50" s="309">
        <v>4</v>
      </c>
      <c r="D50" s="433" t="s">
        <v>252</v>
      </c>
      <c r="E50" s="304">
        <v>447</v>
      </c>
      <c r="F50" s="417">
        <v>58.93</v>
      </c>
      <c r="G50" s="351">
        <v>2.9</v>
      </c>
      <c r="H50" s="302"/>
      <c r="I50" s="351">
        <v>7.5599999999999952</v>
      </c>
      <c r="J50" s="306">
        <f t="shared" si="0"/>
        <v>69.389999999999986</v>
      </c>
      <c r="K50" s="306">
        <v>18.839523066820938</v>
      </c>
      <c r="L50" s="306">
        <f t="shared" si="1"/>
        <v>88.229523066820917</v>
      </c>
      <c r="M50" s="344">
        <v>25.841694537346715</v>
      </c>
      <c r="N50" s="309">
        <v>0</v>
      </c>
      <c r="O50" s="307"/>
    </row>
    <row r="51" spans="1:15">
      <c r="A51" s="308">
        <v>48</v>
      </c>
      <c r="B51" s="354" t="s">
        <v>232</v>
      </c>
      <c r="C51" s="309">
        <v>4</v>
      </c>
      <c r="D51" s="433" t="s">
        <v>252</v>
      </c>
      <c r="E51" s="304">
        <v>448</v>
      </c>
      <c r="F51" s="417">
        <v>47.87</v>
      </c>
      <c r="G51" s="351">
        <v>2.9</v>
      </c>
      <c r="H51" s="302"/>
      <c r="I51" s="306">
        <v>7.6600000000000037</v>
      </c>
      <c r="J51" s="306">
        <f t="shared" si="0"/>
        <v>58.43</v>
      </c>
      <c r="K51" s="306">
        <v>16.095876881237</v>
      </c>
      <c r="L51" s="306">
        <f t="shared" si="1"/>
        <v>74.525876881236996</v>
      </c>
      <c r="M51" s="344">
        <v>25.841694537346715</v>
      </c>
      <c r="N51" s="309">
        <v>0</v>
      </c>
      <c r="O51" s="307"/>
    </row>
    <row r="52" spans="1:15">
      <c r="A52" s="308">
        <v>49</v>
      </c>
      <c r="B52" s="354" t="s">
        <v>232</v>
      </c>
      <c r="C52" s="309">
        <v>4</v>
      </c>
      <c r="D52" s="433" t="s">
        <v>252</v>
      </c>
      <c r="E52" s="304">
        <v>449</v>
      </c>
      <c r="F52" s="310">
        <v>58.93</v>
      </c>
      <c r="G52" s="351">
        <v>2.9</v>
      </c>
      <c r="H52" s="302"/>
      <c r="I52" s="306">
        <v>7.5599999999999952</v>
      </c>
      <c r="J52" s="306">
        <f t="shared" si="0"/>
        <v>69.389999999999986</v>
      </c>
      <c r="K52" s="306">
        <v>18.839523066820938</v>
      </c>
      <c r="L52" s="306">
        <f t="shared" si="1"/>
        <v>88.229523066820917</v>
      </c>
      <c r="M52" s="344">
        <v>56.216276477146046</v>
      </c>
      <c r="N52" s="309">
        <v>0</v>
      </c>
      <c r="O52" s="307"/>
    </row>
    <row r="53" spans="1:15">
      <c r="A53" s="308">
        <v>50</v>
      </c>
      <c r="B53" s="354" t="s">
        <v>232</v>
      </c>
      <c r="C53" s="309">
        <v>4</v>
      </c>
      <c r="D53" s="434" t="s">
        <v>252</v>
      </c>
      <c r="E53" s="304">
        <v>450</v>
      </c>
      <c r="F53" s="423">
        <v>58.93</v>
      </c>
      <c r="G53" s="425">
        <v>3</v>
      </c>
      <c r="H53" s="302"/>
      <c r="I53" s="306">
        <v>7.5599999999999952</v>
      </c>
      <c r="J53" s="306">
        <f t="shared" si="0"/>
        <v>69.489999999999995</v>
      </c>
      <c r="K53" s="306">
        <v>18.839523066820938</v>
      </c>
      <c r="L53" s="306">
        <f t="shared" si="1"/>
        <v>88.32952306682094</v>
      </c>
      <c r="M53" s="344">
        <v>25.841694537346715</v>
      </c>
      <c r="N53" s="309">
        <v>0</v>
      </c>
      <c r="O53" s="307"/>
    </row>
    <row r="54" spans="1:15">
      <c r="A54" s="308">
        <v>51</v>
      </c>
      <c r="B54" s="354" t="s">
        <v>232</v>
      </c>
      <c r="C54" s="309">
        <v>4</v>
      </c>
      <c r="D54" s="433" t="s">
        <v>252</v>
      </c>
      <c r="E54" s="304">
        <v>451</v>
      </c>
      <c r="F54" s="421">
        <v>58.93</v>
      </c>
      <c r="G54" s="425">
        <v>3</v>
      </c>
      <c r="H54" s="302"/>
      <c r="I54" s="306">
        <v>7.5599999999999952</v>
      </c>
      <c r="J54" s="306">
        <f t="shared" si="0"/>
        <v>69.489999999999995</v>
      </c>
      <c r="K54" s="306">
        <v>18.839523066820938</v>
      </c>
      <c r="L54" s="306">
        <f t="shared" si="1"/>
        <v>88.32952306682094</v>
      </c>
      <c r="M54" s="344">
        <v>25.841694537346715</v>
      </c>
      <c r="N54" s="309">
        <v>0</v>
      </c>
      <c r="O54" s="307"/>
    </row>
    <row r="55" spans="1:15">
      <c r="A55" s="308">
        <v>52</v>
      </c>
      <c r="B55" s="354" t="s">
        <v>232</v>
      </c>
      <c r="C55" s="309">
        <v>4</v>
      </c>
      <c r="D55" s="433" t="s">
        <v>252</v>
      </c>
      <c r="E55" s="304">
        <v>452</v>
      </c>
      <c r="F55" s="421">
        <v>58.93</v>
      </c>
      <c r="G55" s="425">
        <v>3</v>
      </c>
      <c r="H55" s="302"/>
      <c r="I55" s="306">
        <v>7.5599999999999952</v>
      </c>
      <c r="J55" s="306">
        <f t="shared" si="0"/>
        <v>69.489999999999995</v>
      </c>
      <c r="K55" s="306">
        <v>18.839523066820938</v>
      </c>
      <c r="L55" s="306">
        <f t="shared" si="1"/>
        <v>88.32952306682094</v>
      </c>
      <c r="M55" s="344">
        <v>27.620958751393538</v>
      </c>
      <c r="N55" s="309">
        <v>0</v>
      </c>
      <c r="O55" s="307"/>
    </row>
    <row r="56" spans="1:15">
      <c r="A56" s="308">
        <v>53</v>
      </c>
      <c r="B56" s="354" t="s">
        <v>232</v>
      </c>
      <c r="C56" s="309">
        <v>4</v>
      </c>
      <c r="D56" s="433" t="s">
        <v>252</v>
      </c>
      <c r="E56" s="304">
        <v>453</v>
      </c>
      <c r="F56" s="423">
        <v>58.93</v>
      </c>
      <c r="G56" s="425">
        <v>3</v>
      </c>
      <c r="H56" s="302"/>
      <c r="I56" s="306">
        <v>7.5599999999999952</v>
      </c>
      <c r="J56" s="306">
        <f t="shared" si="0"/>
        <v>69.489999999999995</v>
      </c>
      <c r="K56" s="306">
        <v>18.839523066820938</v>
      </c>
      <c r="L56" s="306">
        <f t="shared" si="1"/>
        <v>88.32952306682094</v>
      </c>
      <c r="M56" s="344">
        <v>40.287625418060202</v>
      </c>
      <c r="N56" s="309">
        <v>0</v>
      </c>
      <c r="O56" s="307"/>
    </row>
    <row r="57" spans="1:15">
      <c r="A57" s="308">
        <v>54</v>
      </c>
      <c r="B57" s="354" t="s">
        <v>232</v>
      </c>
      <c r="C57" s="309">
        <v>4</v>
      </c>
      <c r="D57" s="433" t="s">
        <v>254</v>
      </c>
      <c r="E57" s="304">
        <v>454</v>
      </c>
      <c r="F57" s="421">
        <v>35.270000000000003</v>
      </c>
      <c r="G57" s="306">
        <v>3.9</v>
      </c>
      <c r="H57" s="302"/>
      <c r="I57" s="306">
        <v>5.4399999999999977</v>
      </c>
      <c r="J57" s="306">
        <f t="shared" si="0"/>
        <v>44.61</v>
      </c>
      <c r="K57" s="306">
        <v>12.094274341788488</v>
      </c>
      <c r="L57" s="306">
        <f t="shared" si="1"/>
        <v>56.704274341788491</v>
      </c>
      <c r="M57" s="344">
        <v>40.287625418060202</v>
      </c>
      <c r="N57" s="309">
        <v>0</v>
      </c>
      <c r="O57" s="307"/>
    </row>
    <row r="58" spans="1:15">
      <c r="A58" s="308">
        <v>55</v>
      </c>
      <c r="B58" s="354" t="s">
        <v>232</v>
      </c>
      <c r="C58" s="309">
        <v>4</v>
      </c>
      <c r="D58" s="433" t="s">
        <v>254</v>
      </c>
      <c r="E58" s="304">
        <v>455</v>
      </c>
      <c r="F58" s="421">
        <v>35.270000000000003</v>
      </c>
      <c r="G58" s="306">
        <v>4</v>
      </c>
      <c r="H58" s="302"/>
      <c r="I58" s="306">
        <v>5.4399999999999977</v>
      </c>
      <c r="J58" s="306">
        <f t="shared" si="0"/>
        <v>44.71</v>
      </c>
      <c r="K58" s="306">
        <v>12.094274341788488</v>
      </c>
      <c r="L58" s="306">
        <f t="shared" si="1"/>
        <v>56.804274341788485</v>
      </c>
      <c r="M58" s="344">
        <v>25.841694537346715</v>
      </c>
      <c r="N58" s="349">
        <v>0</v>
      </c>
      <c r="O58" s="307"/>
    </row>
    <row r="59" spans="1:15" ht="15.75" thickBot="1">
      <c r="A59" s="311">
        <v>56</v>
      </c>
      <c r="B59" s="355" t="s">
        <v>232</v>
      </c>
      <c r="C59" s="314">
        <v>4</v>
      </c>
      <c r="D59" s="435" t="s">
        <v>251</v>
      </c>
      <c r="E59" s="322">
        <v>456</v>
      </c>
      <c r="F59" s="422">
        <v>84.72</v>
      </c>
      <c r="G59" s="426">
        <v>3</v>
      </c>
      <c r="H59" s="312"/>
      <c r="I59" s="317">
        <v>9.1899999999999977</v>
      </c>
      <c r="J59" s="351">
        <f t="shared" si="0"/>
        <v>96.91</v>
      </c>
      <c r="K59" s="317">
        <v>26.289661128070605</v>
      </c>
      <c r="L59" s="317">
        <f t="shared" si="1"/>
        <v>123.1996611280706</v>
      </c>
      <c r="M59" s="345">
        <v>40.287625418060202</v>
      </c>
      <c r="N59" s="314">
        <v>0.5</v>
      </c>
      <c r="O59" s="318"/>
    </row>
    <row r="60" spans="1:15">
      <c r="A60" s="352">
        <v>57</v>
      </c>
      <c r="B60" s="353" t="s">
        <v>232</v>
      </c>
      <c r="C60" s="349">
        <v>5</v>
      </c>
      <c r="D60" s="434" t="s">
        <v>254</v>
      </c>
      <c r="E60" s="357">
        <v>457</v>
      </c>
      <c r="F60" s="310">
        <v>35.270000000000003</v>
      </c>
      <c r="G60" s="299">
        <v>3.9</v>
      </c>
      <c r="H60" s="339"/>
      <c r="I60" s="299">
        <v>5.4399999999999977</v>
      </c>
      <c r="J60" s="299">
        <f>F60+G60+I60</f>
        <v>44.61</v>
      </c>
      <c r="K60" s="299">
        <v>12.094274341788488</v>
      </c>
      <c r="L60" s="351">
        <f>J60+K60</f>
        <v>56.704274341788491</v>
      </c>
      <c r="M60" s="346">
        <v>40.287625418060202</v>
      </c>
      <c r="N60" s="320">
        <v>0</v>
      </c>
      <c r="O60" s="356"/>
    </row>
    <row r="61" spans="1:15">
      <c r="A61" s="308">
        <v>58</v>
      </c>
      <c r="B61" s="354" t="s">
        <v>232</v>
      </c>
      <c r="C61" s="309">
        <v>5</v>
      </c>
      <c r="D61" s="433" t="s">
        <v>254</v>
      </c>
      <c r="E61" s="304">
        <v>458</v>
      </c>
      <c r="F61" s="310">
        <v>35.270000000000003</v>
      </c>
      <c r="G61" s="306">
        <v>4</v>
      </c>
      <c r="H61" s="302"/>
      <c r="I61" s="351">
        <v>5.4399999999999977</v>
      </c>
      <c r="J61" s="306">
        <f t="shared" si="0"/>
        <v>44.71</v>
      </c>
      <c r="K61" s="306">
        <v>12.094274341788488</v>
      </c>
      <c r="L61" s="351">
        <f t="shared" si="1"/>
        <v>56.804274341788485</v>
      </c>
      <c r="M61" s="347">
        <v>40.287625418060202</v>
      </c>
      <c r="N61" s="309">
        <v>0</v>
      </c>
      <c r="O61" s="307"/>
    </row>
    <row r="62" spans="1:15">
      <c r="A62" s="308">
        <v>59</v>
      </c>
      <c r="B62" s="354" t="s">
        <v>232</v>
      </c>
      <c r="C62" s="309">
        <v>5</v>
      </c>
      <c r="D62" s="433" t="s">
        <v>254</v>
      </c>
      <c r="E62" s="304">
        <v>459</v>
      </c>
      <c r="F62" s="310">
        <v>38.799999999999997</v>
      </c>
      <c r="G62" s="306">
        <v>2.2999999999999998</v>
      </c>
      <c r="H62" s="302"/>
      <c r="I62" s="306">
        <v>6.43</v>
      </c>
      <c r="J62" s="306">
        <f t="shared" si="0"/>
        <v>47.529999999999994</v>
      </c>
      <c r="K62" s="306">
        <v>12.910319304101497</v>
      </c>
      <c r="L62" s="306">
        <f t="shared" si="1"/>
        <v>60.440319304101493</v>
      </c>
      <c r="M62" s="347">
        <v>40.287625418060202</v>
      </c>
      <c r="N62" s="309">
        <v>0</v>
      </c>
      <c r="O62" s="307"/>
    </row>
    <row r="63" spans="1:15">
      <c r="A63" s="308">
        <v>60</v>
      </c>
      <c r="B63" s="354" t="s">
        <v>232</v>
      </c>
      <c r="C63" s="309">
        <v>5</v>
      </c>
      <c r="D63" s="433" t="s">
        <v>252</v>
      </c>
      <c r="E63" s="304">
        <v>460</v>
      </c>
      <c r="F63" s="417">
        <v>58.93</v>
      </c>
      <c r="G63" s="351">
        <v>2.9</v>
      </c>
      <c r="H63" s="302"/>
      <c r="I63" s="351">
        <v>7.5599999999999952</v>
      </c>
      <c r="J63" s="306">
        <f t="shared" si="0"/>
        <v>69.389999999999986</v>
      </c>
      <c r="K63" s="351">
        <v>18.839523066820938</v>
      </c>
      <c r="L63" s="306">
        <f t="shared" si="1"/>
        <v>88.229523066820917</v>
      </c>
      <c r="M63" s="347">
        <v>40.287625418060202</v>
      </c>
      <c r="N63" s="309">
        <v>0</v>
      </c>
      <c r="O63" s="307"/>
    </row>
    <row r="64" spans="1:15">
      <c r="A64" s="308">
        <v>61</v>
      </c>
      <c r="B64" s="354" t="s">
        <v>232</v>
      </c>
      <c r="C64" s="309">
        <v>5</v>
      </c>
      <c r="D64" s="433" t="s">
        <v>252</v>
      </c>
      <c r="E64" s="304">
        <v>461</v>
      </c>
      <c r="F64" s="417">
        <v>58.93</v>
      </c>
      <c r="G64" s="351">
        <v>2.9</v>
      </c>
      <c r="H64" s="302"/>
      <c r="I64" s="351">
        <v>7.5599999999999952</v>
      </c>
      <c r="J64" s="306">
        <f t="shared" si="0"/>
        <v>69.389999999999986</v>
      </c>
      <c r="K64" s="306">
        <v>18.839523066820938</v>
      </c>
      <c r="L64" s="306">
        <f t="shared" si="1"/>
        <v>88.229523066820917</v>
      </c>
      <c r="M64" s="347">
        <v>25.841694537346715</v>
      </c>
      <c r="N64" s="309">
        <v>0</v>
      </c>
      <c r="O64" s="307"/>
    </row>
    <row r="65" spans="1:17">
      <c r="A65" s="308">
        <v>62</v>
      </c>
      <c r="B65" s="354" t="s">
        <v>232</v>
      </c>
      <c r="C65" s="309">
        <v>5</v>
      </c>
      <c r="D65" s="433" t="s">
        <v>252</v>
      </c>
      <c r="E65" s="304">
        <v>462</v>
      </c>
      <c r="F65" s="417">
        <v>47.87</v>
      </c>
      <c r="G65" s="351">
        <v>2.9</v>
      </c>
      <c r="H65" s="302"/>
      <c r="I65" s="306">
        <v>7.6600000000000037</v>
      </c>
      <c r="J65" s="306">
        <f t="shared" si="0"/>
        <v>58.43</v>
      </c>
      <c r="K65" s="306">
        <v>16.095876881237</v>
      </c>
      <c r="L65" s="306">
        <f t="shared" si="1"/>
        <v>74.525876881236996</v>
      </c>
      <c r="M65" s="347">
        <v>25.841694537346715</v>
      </c>
      <c r="N65" s="309">
        <v>0</v>
      </c>
      <c r="O65" s="307"/>
    </row>
    <row r="66" spans="1:17">
      <c r="A66" s="308">
        <v>63</v>
      </c>
      <c r="B66" s="354" t="s">
        <v>232</v>
      </c>
      <c r="C66" s="309">
        <v>5</v>
      </c>
      <c r="D66" s="433" t="s">
        <v>252</v>
      </c>
      <c r="E66" s="304">
        <v>463</v>
      </c>
      <c r="F66" s="310">
        <v>58.93</v>
      </c>
      <c r="G66" s="351">
        <v>2.9</v>
      </c>
      <c r="H66" s="302"/>
      <c r="I66" s="306">
        <v>7.5599999999999952</v>
      </c>
      <c r="J66" s="306">
        <f t="shared" si="0"/>
        <v>69.389999999999986</v>
      </c>
      <c r="K66" s="306">
        <v>18.839523066820938</v>
      </c>
      <c r="L66" s="306">
        <f t="shared" si="1"/>
        <v>88.229523066820917</v>
      </c>
      <c r="M66" s="347">
        <v>56.216276477146046</v>
      </c>
      <c r="N66" s="309">
        <v>0</v>
      </c>
      <c r="O66" s="307"/>
    </row>
    <row r="67" spans="1:17">
      <c r="A67" s="308">
        <v>64</v>
      </c>
      <c r="B67" s="354" t="s">
        <v>232</v>
      </c>
      <c r="C67" s="309">
        <v>5</v>
      </c>
      <c r="D67" s="434" t="s">
        <v>252</v>
      </c>
      <c r="E67" s="304">
        <v>464</v>
      </c>
      <c r="F67" s="423">
        <v>58.93</v>
      </c>
      <c r="G67" s="425">
        <v>3</v>
      </c>
      <c r="H67" s="302"/>
      <c r="I67" s="306">
        <v>7.5599999999999952</v>
      </c>
      <c r="J67" s="306">
        <f t="shared" si="0"/>
        <v>69.489999999999995</v>
      </c>
      <c r="K67" s="306">
        <v>18.839523066820938</v>
      </c>
      <c r="L67" s="306">
        <f t="shared" si="1"/>
        <v>88.32952306682094</v>
      </c>
      <c r="M67" s="347">
        <v>25.841694537346715</v>
      </c>
      <c r="N67" s="309">
        <v>0</v>
      </c>
      <c r="O67" s="307"/>
    </row>
    <row r="68" spans="1:17">
      <c r="A68" s="308">
        <v>65</v>
      </c>
      <c r="B68" s="354" t="s">
        <v>232</v>
      </c>
      <c r="C68" s="309">
        <v>5</v>
      </c>
      <c r="D68" s="433" t="s">
        <v>252</v>
      </c>
      <c r="E68" s="304">
        <v>465</v>
      </c>
      <c r="F68" s="421">
        <v>58.93</v>
      </c>
      <c r="G68" s="425">
        <v>3</v>
      </c>
      <c r="H68" s="302"/>
      <c r="I68" s="306">
        <v>7.5599999999999952</v>
      </c>
      <c r="J68" s="306">
        <f t="shared" si="0"/>
        <v>69.489999999999995</v>
      </c>
      <c r="K68" s="306">
        <v>18.839523066820938</v>
      </c>
      <c r="L68" s="306">
        <f t="shared" si="1"/>
        <v>88.32952306682094</v>
      </c>
      <c r="M68" s="347">
        <v>25.841694537346715</v>
      </c>
      <c r="N68" s="309">
        <v>0</v>
      </c>
      <c r="O68" s="307"/>
    </row>
    <row r="69" spans="1:17">
      <c r="A69" s="308">
        <v>66</v>
      </c>
      <c r="B69" s="354" t="s">
        <v>232</v>
      </c>
      <c r="C69" s="309">
        <v>5</v>
      </c>
      <c r="D69" s="433" t="s">
        <v>252</v>
      </c>
      <c r="E69" s="304">
        <v>466</v>
      </c>
      <c r="F69" s="421">
        <v>58.93</v>
      </c>
      <c r="G69" s="425">
        <v>3</v>
      </c>
      <c r="H69" s="302"/>
      <c r="I69" s="306">
        <v>7.5599999999999952</v>
      </c>
      <c r="J69" s="306">
        <f t="shared" ref="J69:J73" si="2">F69+G69+I69</f>
        <v>69.489999999999995</v>
      </c>
      <c r="K69" s="306">
        <v>18.839523066820938</v>
      </c>
      <c r="L69" s="306">
        <f t="shared" ref="L69:L73" si="3">J69+K69</f>
        <v>88.32952306682094</v>
      </c>
      <c r="M69" s="347">
        <v>27.620958751393538</v>
      </c>
      <c r="N69" s="309">
        <v>0</v>
      </c>
      <c r="O69" s="307"/>
    </row>
    <row r="70" spans="1:17">
      <c r="A70" s="308">
        <v>67</v>
      </c>
      <c r="B70" s="354" t="s">
        <v>232</v>
      </c>
      <c r="C70" s="309">
        <v>5</v>
      </c>
      <c r="D70" s="433" t="s">
        <v>252</v>
      </c>
      <c r="E70" s="304">
        <v>467</v>
      </c>
      <c r="F70" s="423">
        <v>58.93</v>
      </c>
      <c r="G70" s="425">
        <v>3</v>
      </c>
      <c r="H70" s="302"/>
      <c r="I70" s="306">
        <v>7.5599999999999952</v>
      </c>
      <c r="J70" s="306">
        <f t="shared" si="2"/>
        <v>69.489999999999995</v>
      </c>
      <c r="K70" s="306">
        <v>18.839523066820938</v>
      </c>
      <c r="L70" s="306">
        <f t="shared" si="3"/>
        <v>88.32952306682094</v>
      </c>
      <c r="M70" s="347">
        <v>40.287625418060202</v>
      </c>
      <c r="N70" s="309">
        <v>0</v>
      </c>
      <c r="O70" s="307"/>
    </row>
    <row r="71" spans="1:17">
      <c r="A71" s="308">
        <v>68</v>
      </c>
      <c r="B71" s="354" t="s">
        <v>232</v>
      </c>
      <c r="C71" s="309">
        <v>5</v>
      </c>
      <c r="D71" s="433" t="s">
        <v>254</v>
      </c>
      <c r="E71" s="304">
        <v>468</v>
      </c>
      <c r="F71" s="421">
        <v>35.270000000000003</v>
      </c>
      <c r="G71" s="306">
        <v>3.9</v>
      </c>
      <c r="H71" s="302"/>
      <c r="I71" s="306">
        <v>5.4399999999999977</v>
      </c>
      <c r="J71" s="306">
        <f t="shared" si="2"/>
        <v>44.61</v>
      </c>
      <c r="K71" s="306">
        <v>12.094274341788488</v>
      </c>
      <c r="L71" s="351">
        <f t="shared" si="3"/>
        <v>56.704274341788491</v>
      </c>
      <c r="M71" s="347">
        <v>40.287625418060202</v>
      </c>
      <c r="N71" s="309">
        <v>0</v>
      </c>
      <c r="O71" s="307"/>
    </row>
    <row r="72" spans="1:17">
      <c r="A72" s="308">
        <v>69</v>
      </c>
      <c r="B72" s="354" t="s">
        <v>232</v>
      </c>
      <c r="C72" s="309">
        <v>5</v>
      </c>
      <c r="D72" s="433" t="s">
        <v>254</v>
      </c>
      <c r="E72" s="304">
        <v>469</v>
      </c>
      <c r="F72" s="421">
        <v>35.270000000000003</v>
      </c>
      <c r="G72" s="306">
        <v>4</v>
      </c>
      <c r="H72" s="302"/>
      <c r="I72" s="306">
        <v>5.4399999999999977</v>
      </c>
      <c r="J72" s="306">
        <f t="shared" si="2"/>
        <v>44.71</v>
      </c>
      <c r="K72" s="306">
        <v>12.094274341788488</v>
      </c>
      <c r="L72" s="306">
        <f t="shared" si="3"/>
        <v>56.804274341788485</v>
      </c>
      <c r="M72" s="347">
        <v>25.841694537346715</v>
      </c>
      <c r="N72" s="349">
        <v>0</v>
      </c>
      <c r="O72" s="307"/>
    </row>
    <row r="73" spans="1:17">
      <c r="A73" s="467">
        <v>70</v>
      </c>
      <c r="B73" s="441" t="s">
        <v>232</v>
      </c>
      <c r="C73" s="400">
        <v>5</v>
      </c>
      <c r="D73" s="468" t="s">
        <v>251</v>
      </c>
      <c r="E73" s="442">
        <v>470</v>
      </c>
      <c r="F73" s="469">
        <v>84.72</v>
      </c>
      <c r="G73" s="470">
        <v>3</v>
      </c>
      <c r="H73" s="408"/>
      <c r="I73" s="471">
        <v>9.1899999999999977</v>
      </c>
      <c r="J73" s="471">
        <f t="shared" si="2"/>
        <v>96.91</v>
      </c>
      <c r="K73" s="471">
        <v>26.289661128070605</v>
      </c>
      <c r="L73" s="471">
        <f t="shared" si="3"/>
        <v>123.1996611280706</v>
      </c>
      <c r="M73" s="472">
        <v>40.287625418060202</v>
      </c>
      <c r="N73" s="400">
        <v>0.5</v>
      </c>
      <c r="O73" s="420"/>
      <c r="Q73" s="473">
        <f>N74+'RERA VILLA'!N64</f>
        <v>27.5</v>
      </c>
    </row>
    <row r="74" spans="1:17" ht="16.149999999999999" customHeight="1">
      <c r="A74" s="724" t="s">
        <v>52</v>
      </c>
      <c r="B74" s="725"/>
      <c r="C74" s="725"/>
      <c r="D74" s="726"/>
      <c r="E74" s="437">
        <f>A73</f>
        <v>70</v>
      </c>
      <c r="F74" s="439">
        <f>SUM(F4:F73)</f>
        <v>3624.8999999999974</v>
      </c>
      <c r="G74" s="439">
        <f t="shared" ref="G74:O74" si="4">SUM(G4:G73)</f>
        <v>223.50000000000011</v>
      </c>
      <c r="H74" s="439">
        <f t="shared" si="4"/>
        <v>0</v>
      </c>
      <c r="I74" s="439">
        <f t="shared" si="4"/>
        <v>489.8</v>
      </c>
      <c r="J74" s="439">
        <f t="shared" si="4"/>
        <v>4338.1999999999962</v>
      </c>
      <c r="K74" s="439">
        <f t="shared" si="4"/>
        <v>1177.7480807415473</v>
      </c>
      <c r="L74" s="439">
        <f t="shared" si="4"/>
        <v>5515.9480807415475</v>
      </c>
      <c r="M74" s="439">
        <f t="shared" si="4"/>
        <v>2475.3172575250833</v>
      </c>
      <c r="N74" s="438">
        <f t="shared" si="4"/>
        <v>2.5</v>
      </c>
      <c r="O74" s="437">
        <f t="shared" si="4"/>
        <v>0</v>
      </c>
    </row>
    <row r="75" spans="1:17">
      <c r="A75" s="336"/>
      <c r="B75" s="336"/>
      <c r="D75" s="461"/>
      <c r="E75" s="462"/>
      <c r="K75" s="462"/>
      <c r="L75" s="462"/>
      <c r="M75" s="727" t="s">
        <v>259</v>
      </c>
      <c r="N75" s="729">
        <v>1</v>
      </c>
      <c r="O75" s="730"/>
    </row>
    <row r="76" spans="1:17">
      <c r="A76" s="336"/>
      <c r="B76" s="336"/>
      <c r="D76" s="461"/>
      <c r="E76" s="462"/>
      <c r="F76" s="462"/>
      <c r="G76" s="462"/>
      <c r="K76" s="462"/>
      <c r="L76" s="462"/>
      <c r="M76" s="728"/>
      <c r="N76" s="729"/>
      <c r="O76" s="730"/>
    </row>
    <row r="77" spans="1:17">
      <c r="A77" s="463"/>
      <c r="B77" s="336"/>
      <c r="D77" s="461"/>
      <c r="E77" s="462"/>
      <c r="F77" s="462"/>
      <c r="G77" s="462"/>
      <c r="K77" s="462"/>
      <c r="L77" s="462"/>
      <c r="M77" s="731" t="s">
        <v>260</v>
      </c>
      <c r="N77" s="732">
        <f>N74+N75</f>
        <v>3.5</v>
      </c>
      <c r="O77" s="731"/>
    </row>
    <row r="78" spans="1:17">
      <c r="A78" s="336"/>
      <c r="B78" s="336"/>
      <c r="D78" s="461"/>
      <c r="E78" s="462"/>
      <c r="K78" s="462"/>
      <c r="L78" s="462"/>
      <c r="M78" s="730"/>
      <c r="N78" s="729"/>
      <c r="O78" s="730"/>
    </row>
    <row r="79" spans="1:17">
      <c r="A79" s="466"/>
      <c r="B79" s="339"/>
      <c r="C79" s="350"/>
      <c r="D79" s="416"/>
      <c r="E79" s="349"/>
      <c r="F79" s="349"/>
      <c r="G79" s="349"/>
      <c r="H79" s="339"/>
      <c r="I79" s="339"/>
      <c r="J79" s="339"/>
      <c r="K79" s="349"/>
      <c r="L79" s="349"/>
      <c r="M79" s="306"/>
      <c r="N79" s="303"/>
      <c r="O79" s="307"/>
    </row>
    <row r="80" spans="1:17">
      <c r="A80" s="308"/>
      <c r="B80" s="302"/>
      <c r="C80" s="303"/>
      <c r="D80" s="305"/>
      <c r="E80" s="309"/>
      <c r="F80" s="309"/>
      <c r="G80" s="309"/>
      <c r="H80" s="302"/>
      <c r="I80" s="302"/>
      <c r="J80" s="302"/>
      <c r="K80" s="309"/>
      <c r="L80" s="309"/>
      <c r="M80" s="306"/>
      <c r="N80" s="303"/>
      <c r="O80" s="307"/>
    </row>
    <row r="81" spans="1:15">
      <c r="A81" s="301"/>
      <c r="B81" s="302"/>
      <c r="C81" s="303"/>
      <c r="D81" s="305"/>
      <c r="E81" s="309"/>
      <c r="F81" s="302"/>
      <c r="G81" s="302"/>
      <c r="H81" s="302"/>
      <c r="I81" s="302"/>
      <c r="J81" s="302"/>
      <c r="K81" s="309"/>
      <c r="L81" s="309"/>
      <c r="M81" s="306"/>
      <c r="N81" s="303"/>
      <c r="O81" s="307"/>
    </row>
    <row r="82" spans="1:15">
      <c r="A82" s="308"/>
      <c r="B82" s="302"/>
      <c r="C82" s="303"/>
      <c r="D82" s="305"/>
      <c r="E82" s="309"/>
      <c r="F82" s="309"/>
      <c r="G82" s="309"/>
      <c r="H82" s="302"/>
      <c r="I82" s="302"/>
      <c r="J82" s="302"/>
      <c r="K82" s="309"/>
      <c r="L82" s="309"/>
      <c r="M82" s="306"/>
      <c r="N82" s="303"/>
      <c r="O82" s="307"/>
    </row>
    <row r="83" spans="1:15" ht="15.75" thickBot="1">
      <c r="A83" s="321"/>
      <c r="B83" s="312"/>
      <c r="C83" s="313"/>
      <c r="D83" s="315"/>
      <c r="E83" s="314"/>
      <c r="F83" s="314"/>
      <c r="G83" s="314"/>
      <c r="H83" s="312"/>
      <c r="I83" s="312"/>
      <c r="J83" s="312"/>
      <c r="K83" s="314"/>
      <c r="L83" s="314"/>
      <c r="M83" s="317"/>
      <c r="N83" s="313"/>
      <c r="O83" s="318"/>
    </row>
    <row r="84" spans="1:15">
      <c r="A84" s="294"/>
      <c r="B84" s="295"/>
      <c r="C84" s="296"/>
      <c r="D84" s="298"/>
      <c r="E84" s="297"/>
      <c r="F84" s="295"/>
      <c r="G84" s="295"/>
      <c r="H84" s="295"/>
      <c r="I84" s="295"/>
      <c r="J84" s="295"/>
      <c r="K84" s="295"/>
      <c r="L84" s="295"/>
      <c r="M84" s="299"/>
      <c r="N84" s="296"/>
      <c r="O84" s="300"/>
    </row>
    <row r="85" spans="1:15">
      <c r="A85" s="301"/>
      <c r="B85" s="302"/>
      <c r="C85" s="303"/>
      <c r="D85" s="305"/>
      <c r="E85" s="309"/>
      <c r="F85" s="302"/>
      <c r="G85" s="302"/>
      <c r="H85" s="302"/>
      <c r="I85" s="302"/>
      <c r="J85" s="302"/>
      <c r="K85" s="302"/>
      <c r="L85" s="302"/>
      <c r="M85" s="306"/>
      <c r="N85" s="303"/>
      <c r="O85" s="307"/>
    </row>
    <row r="86" spans="1:15">
      <c r="A86" s="308"/>
      <c r="B86" s="302"/>
      <c r="C86" s="303"/>
      <c r="D86" s="305"/>
      <c r="E86" s="309"/>
      <c r="F86" s="302"/>
      <c r="G86" s="302"/>
      <c r="H86" s="302"/>
      <c r="I86" s="302"/>
      <c r="J86" s="302"/>
      <c r="K86" s="302"/>
      <c r="L86" s="302"/>
      <c r="M86" s="306"/>
      <c r="N86" s="303"/>
      <c r="O86" s="307"/>
    </row>
    <row r="87" spans="1:15">
      <c r="A87" s="301"/>
      <c r="B87" s="302"/>
      <c r="C87" s="303"/>
      <c r="D87" s="305"/>
      <c r="E87" s="309"/>
      <c r="F87" s="302"/>
      <c r="G87" s="302"/>
      <c r="H87" s="302"/>
      <c r="I87" s="302"/>
      <c r="J87" s="302"/>
      <c r="K87" s="302"/>
      <c r="L87" s="302"/>
      <c r="M87" s="306"/>
      <c r="N87" s="303"/>
      <c r="O87" s="307"/>
    </row>
    <row r="88" spans="1:15">
      <c r="A88" s="308"/>
      <c r="B88" s="302"/>
      <c r="C88" s="303"/>
      <c r="D88" s="305"/>
      <c r="E88" s="309"/>
      <c r="F88" s="302"/>
      <c r="G88" s="302"/>
      <c r="H88" s="302"/>
      <c r="I88" s="302"/>
      <c r="J88" s="302"/>
      <c r="K88" s="302"/>
      <c r="L88" s="302"/>
      <c r="M88" s="306"/>
      <c r="N88" s="303"/>
      <c r="O88" s="307"/>
    </row>
    <row r="89" spans="1:15">
      <c r="A89" s="301"/>
      <c r="B89" s="302"/>
      <c r="C89" s="303"/>
      <c r="D89" s="305"/>
      <c r="E89" s="309"/>
      <c r="F89" s="302"/>
      <c r="G89" s="302"/>
      <c r="H89" s="302"/>
      <c r="I89" s="302"/>
      <c r="J89" s="302"/>
      <c r="K89" s="302"/>
      <c r="L89" s="302"/>
      <c r="M89" s="306"/>
      <c r="N89" s="303"/>
      <c r="O89" s="307"/>
    </row>
    <row r="90" spans="1:15">
      <c r="A90" s="308"/>
      <c r="B90" s="302"/>
      <c r="C90" s="303"/>
      <c r="D90" s="305"/>
      <c r="E90" s="309"/>
      <c r="F90" s="302"/>
      <c r="G90" s="302"/>
      <c r="H90" s="302"/>
      <c r="I90" s="302"/>
      <c r="J90" s="302"/>
      <c r="K90" s="302"/>
      <c r="L90" s="302"/>
      <c r="M90" s="306"/>
      <c r="N90" s="303"/>
      <c r="O90" s="307"/>
    </row>
    <row r="91" spans="1:15">
      <c r="A91" s="301"/>
      <c r="B91" s="302"/>
      <c r="C91" s="303"/>
      <c r="D91" s="305"/>
      <c r="E91" s="309"/>
      <c r="F91" s="302"/>
      <c r="G91" s="302"/>
      <c r="H91" s="302"/>
      <c r="I91" s="302"/>
      <c r="J91" s="302"/>
      <c r="K91" s="302"/>
      <c r="L91" s="302"/>
      <c r="M91" s="306"/>
      <c r="N91" s="303"/>
      <c r="O91" s="307"/>
    </row>
    <row r="92" spans="1:15">
      <c r="A92" s="308"/>
      <c r="B92" s="302"/>
      <c r="C92" s="303"/>
      <c r="D92" s="305"/>
      <c r="E92" s="309"/>
      <c r="F92" s="302"/>
      <c r="G92" s="302"/>
      <c r="H92" s="302"/>
      <c r="I92" s="302"/>
      <c r="J92" s="302"/>
      <c r="K92" s="302"/>
      <c r="L92" s="302"/>
      <c r="M92" s="306"/>
      <c r="N92" s="303"/>
      <c r="O92" s="307"/>
    </row>
    <row r="93" spans="1:15">
      <c r="A93" s="308"/>
      <c r="B93" s="302"/>
      <c r="C93" s="303"/>
      <c r="D93" s="305"/>
      <c r="E93" s="304"/>
      <c r="F93" s="302"/>
      <c r="G93" s="302"/>
      <c r="H93" s="309"/>
      <c r="I93" s="309"/>
      <c r="J93" s="309"/>
      <c r="K93" s="302"/>
      <c r="L93" s="302"/>
      <c r="M93" s="306"/>
      <c r="N93" s="303"/>
      <c r="O93" s="307"/>
    </row>
    <row r="94" spans="1:15">
      <c r="A94" s="301"/>
      <c r="B94" s="302"/>
      <c r="C94" s="303"/>
      <c r="D94" s="305"/>
      <c r="E94" s="304"/>
      <c r="F94" s="302"/>
      <c r="G94" s="302"/>
      <c r="H94" s="309"/>
      <c r="I94" s="309"/>
      <c r="J94" s="309"/>
      <c r="K94" s="302"/>
      <c r="L94" s="302"/>
      <c r="M94" s="306"/>
      <c r="N94" s="303"/>
      <c r="O94" s="307"/>
    </row>
    <row r="95" spans="1:15">
      <c r="A95" s="301"/>
      <c r="B95" s="302"/>
      <c r="C95" s="303"/>
      <c r="D95" s="305"/>
      <c r="E95" s="304"/>
      <c r="F95" s="302"/>
      <c r="G95" s="302"/>
      <c r="H95" s="302"/>
      <c r="I95" s="302"/>
      <c r="J95" s="302"/>
      <c r="K95" s="302"/>
      <c r="L95" s="302"/>
      <c r="M95" s="306"/>
      <c r="N95" s="303"/>
      <c r="O95" s="307"/>
    </row>
    <row r="96" spans="1:15">
      <c r="A96" s="308"/>
      <c r="B96" s="302"/>
      <c r="C96" s="303"/>
      <c r="D96" s="305"/>
      <c r="E96" s="304"/>
      <c r="F96" s="302"/>
      <c r="G96" s="302"/>
      <c r="H96" s="302"/>
      <c r="I96" s="302"/>
      <c r="J96" s="302"/>
      <c r="K96" s="302"/>
      <c r="L96" s="302"/>
      <c r="M96" s="306"/>
      <c r="N96" s="303"/>
      <c r="O96" s="307"/>
    </row>
    <row r="97" spans="1:15">
      <c r="A97" s="308"/>
      <c r="B97" s="302"/>
      <c r="C97" s="303"/>
      <c r="D97" s="305"/>
      <c r="E97" s="309"/>
      <c r="F97" s="302"/>
      <c r="G97" s="302"/>
      <c r="H97" s="302"/>
      <c r="I97" s="302"/>
      <c r="J97" s="302"/>
      <c r="K97" s="302"/>
      <c r="L97" s="302"/>
      <c r="M97" s="306"/>
      <c r="N97" s="303"/>
      <c r="O97" s="307"/>
    </row>
    <row r="98" spans="1:15">
      <c r="A98" s="301"/>
      <c r="B98" s="302"/>
      <c r="C98" s="303"/>
      <c r="D98" s="305"/>
      <c r="E98" s="309"/>
      <c r="F98" s="302"/>
      <c r="G98" s="302"/>
      <c r="H98" s="302"/>
      <c r="I98" s="302"/>
      <c r="J98" s="302"/>
      <c r="K98" s="302"/>
      <c r="L98" s="302"/>
      <c r="M98" s="306"/>
      <c r="N98" s="303"/>
      <c r="O98" s="307"/>
    </row>
    <row r="99" spans="1:15">
      <c r="A99" s="301"/>
      <c r="B99" s="302"/>
      <c r="C99" s="303"/>
      <c r="D99" s="305"/>
      <c r="E99" s="309"/>
      <c r="F99" s="302"/>
      <c r="G99" s="302"/>
      <c r="H99" s="302"/>
      <c r="I99" s="302"/>
      <c r="J99" s="302"/>
      <c r="K99" s="302"/>
      <c r="L99" s="302"/>
      <c r="M99" s="306"/>
      <c r="N99" s="303"/>
      <c r="O99" s="307"/>
    </row>
    <row r="100" spans="1:15">
      <c r="A100" s="308"/>
      <c r="B100" s="302"/>
      <c r="C100" s="303"/>
      <c r="D100" s="305"/>
      <c r="E100" s="309"/>
      <c r="F100" s="302"/>
      <c r="G100" s="302"/>
      <c r="H100" s="302"/>
      <c r="I100" s="302"/>
      <c r="J100" s="302"/>
      <c r="K100" s="302"/>
      <c r="L100" s="302"/>
      <c r="M100" s="306"/>
      <c r="N100" s="303"/>
      <c r="O100" s="307"/>
    </row>
    <row r="101" spans="1:15">
      <c r="A101" s="308"/>
      <c r="B101" s="302"/>
      <c r="C101" s="303"/>
      <c r="D101" s="305"/>
      <c r="E101" s="309"/>
      <c r="F101" s="302"/>
      <c r="G101" s="302"/>
      <c r="H101" s="302"/>
      <c r="I101" s="302"/>
      <c r="J101" s="302"/>
      <c r="K101" s="302"/>
      <c r="L101" s="302"/>
      <c r="M101" s="306"/>
      <c r="N101" s="303"/>
      <c r="O101" s="307"/>
    </row>
    <row r="102" spans="1:15">
      <c r="A102" s="308"/>
      <c r="B102" s="302"/>
      <c r="C102" s="303"/>
      <c r="D102" s="305"/>
      <c r="E102" s="309"/>
      <c r="F102" s="302"/>
      <c r="G102" s="302"/>
      <c r="H102" s="302"/>
      <c r="I102" s="302"/>
      <c r="J102" s="302"/>
      <c r="K102" s="302"/>
      <c r="L102" s="302"/>
      <c r="M102" s="306"/>
      <c r="N102" s="303"/>
      <c r="O102" s="307"/>
    </row>
    <row r="103" spans="1:15" ht="15.75" thickBot="1">
      <c r="A103" s="321"/>
      <c r="B103" s="312"/>
      <c r="C103" s="313"/>
      <c r="D103" s="315"/>
      <c r="E103" s="314"/>
      <c r="F103" s="312"/>
      <c r="G103" s="312"/>
      <c r="H103" s="312"/>
      <c r="I103" s="312"/>
      <c r="J103" s="312"/>
      <c r="K103" s="312"/>
      <c r="L103" s="408"/>
      <c r="M103" s="306"/>
      <c r="N103" s="313"/>
      <c r="O103" s="318"/>
    </row>
    <row r="104" spans="1:15">
      <c r="A104" s="294"/>
      <c r="B104" s="295"/>
      <c r="C104" s="296"/>
      <c r="D104" s="298"/>
      <c r="E104" s="320"/>
      <c r="F104" s="295"/>
      <c r="G104" s="295"/>
      <c r="H104" s="295"/>
      <c r="I104" s="295"/>
      <c r="J104" s="295"/>
      <c r="K104" s="295"/>
      <c r="L104" s="295"/>
      <c r="M104" s="299"/>
      <c r="N104" s="296"/>
      <c r="O104" s="300"/>
    </row>
    <row r="105" spans="1:15">
      <c r="A105" s="308"/>
      <c r="B105" s="302"/>
      <c r="C105" s="303"/>
      <c r="D105" s="305"/>
      <c r="E105" s="309"/>
      <c r="F105" s="302"/>
      <c r="G105" s="302"/>
      <c r="H105" s="302"/>
      <c r="I105" s="302"/>
      <c r="J105" s="302"/>
      <c r="K105" s="302"/>
      <c r="L105" s="302"/>
      <c r="M105" s="306"/>
      <c r="N105" s="303"/>
      <c r="O105" s="307"/>
    </row>
    <row r="106" spans="1:15">
      <c r="A106" s="301"/>
      <c r="B106" s="302"/>
      <c r="C106" s="303"/>
      <c r="D106" s="305"/>
      <c r="E106" s="309"/>
      <c r="F106" s="302"/>
      <c r="G106" s="302"/>
      <c r="H106" s="302"/>
      <c r="I106" s="302"/>
      <c r="J106" s="302"/>
      <c r="K106" s="302"/>
      <c r="L106" s="302"/>
      <c r="M106" s="306"/>
      <c r="N106" s="303"/>
      <c r="O106" s="307"/>
    </row>
    <row r="107" spans="1:15">
      <c r="A107" s="301"/>
      <c r="B107" s="302"/>
      <c r="C107" s="303"/>
      <c r="D107" s="305"/>
      <c r="E107" s="309"/>
      <c r="F107" s="302"/>
      <c r="G107" s="302"/>
      <c r="H107" s="302"/>
      <c r="I107" s="302"/>
      <c r="J107" s="302"/>
      <c r="K107" s="302"/>
      <c r="L107" s="302"/>
      <c r="M107" s="306"/>
      <c r="N107" s="303"/>
      <c r="O107" s="307"/>
    </row>
    <row r="108" spans="1:15">
      <c r="A108" s="308"/>
      <c r="B108" s="302"/>
      <c r="C108" s="303"/>
      <c r="D108" s="305"/>
      <c r="E108" s="309"/>
      <c r="F108" s="302"/>
      <c r="G108" s="302"/>
      <c r="H108" s="302"/>
      <c r="I108" s="302"/>
      <c r="J108" s="302"/>
      <c r="K108" s="302"/>
      <c r="L108" s="302"/>
      <c r="M108" s="306"/>
      <c r="N108" s="303"/>
      <c r="O108" s="307"/>
    </row>
    <row r="109" spans="1:15">
      <c r="A109" s="308"/>
      <c r="B109" s="302"/>
      <c r="C109" s="303"/>
      <c r="D109" s="305"/>
      <c r="E109" s="309"/>
      <c r="F109" s="302"/>
      <c r="G109" s="302"/>
      <c r="H109" s="302"/>
      <c r="I109" s="302"/>
      <c r="J109" s="302"/>
      <c r="K109" s="302"/>
      <c r="L109" s="302"/>
      <c r="M109" s="306"/>
      <c r="N109" s="303"/>
      <c r="O109" s="307"/>
    </row>
    <row r="110" spans="1:15">
      <c r="A110" s="308"/>
      <c r="B110" s="302"/>
      <c r="C110" s="303"/>
      <c r="D110" s="305"/>
      <c r="E110" s="309"/>
      <c r="F110" s="302"/>
      <c r="G110" s="302"/>
      <c r="H110" s="302"/>
      <c r="I110" s="302"/>
      <c r="J110" s="302"/>
      <c r="K110" s="302"/>
      <c r="L110" s="302"/>
      <c r="M110" s="306"/>
      <c r="N110" s="303"/>
      <c r="O110" s="307"/>
    </row>
    <row r="111" spans="1:15">
      <c r="A111" s="301"/>
      <c r="B111" s="302"/>
      <c r="C111" s="303"/>
      <c r="D111" s="305"/>
      <c r="E111" s="309"/>
      <c r="F111" s="302"/>
      <c r="G111" s="302"/>
      <c r="H111" s="302"/>
      <c r="I111" s="302"/>
      <c r="J111" s="302"/>
      <c r="K111" s="302"/>
      <c r="L111" s="302"/>
      <c r="M111" s="306"/>
      <c r="N111" s="303"/>
      <c r="O111" s="307"/>
    </row>
    <row r="112" spans="1:15">
      <c r="A112" s="308"/>
      <c r="B112" s="302"/>
      <c r="C112" s="303"/>
      <c r="D112" s="305"/>
      <c r="E112" s="309"/>
      <c r="F112" s="302"/>
      <c r="G112" s="302"/>
      <c r="H112" s="302"/>
      <c r="I112" s="302"/>
      <c r="J112" s="302"/>
      <c r="K112" s="302"/>
      <c r="L112" s="302"/>
      <c r="M112" s="306"/>
      <c r="N112" s="303"/>
      <c r="O112" s="307"/>
    </row>
    <row r="113" spans="1:15">
      <c r="A113" s="308"/>
      <c r="B113" s="302"/>
      <c r="C113" s="303"/>
      <c r="D113" s="305"/>
      <c r="E113" s="304"/>
      <c r="F113" s="302"/>
      <c r="G113" s="302"/>
      <c r="H113" s="302"/>
      <c r="I113" s="302"/>
      <c r="J113" s="302"/>
      <c r="K113" s="302"/>
      <c r="L113" s="302"/>
      <c r="M113" s="306"/>
      <c r="N113" s="303"/>
      <c r="O113" s="307"/>
    </row>
    <row r="114" spans="1:15">
      <c r="A114" s="301"/>
      <c r="B114" s="302"/>
      <c r="C114" s="303"/>
      <c r="D114" s="305"/>
      <c r="E114" s="309"/>
      <c r="F114" s="302"/>
      <c r="G114" s="302"/>
      <c r="H114" s="302"/>
      <c r="I114" s="302"/>
      <c r="J114" s="302"/>
      <c r="K114" s="302"/>
      <c r="L114" s="302"/>
      <c r="M114" s="306"/>
      <c r="N114" s="303"/>
      <c r="O114" s="307"/>
    </row>
    <row r="115" spans="1:15">
      <c r="A115" s="308"/>
      <c r="B115" s="302"/>
      <c r="C115" s="303"/>
      <c r="D115" s="305"/>
      <c r="E115" s="309"/>
      <c r="F115" s="302"/>
      <c r="G115" s="302"/>
      <c r="H115" s="302"/>
      <c r="I115" s="302"/>
      <c r="J115" s="302"/>
      <c r="K115" s="302"/>
      <c r="L115" s="302"/>
      <c r="M115" s="306"/>
      <c r="N115" s="303"/>
      <c r="O115" s="307"/>
    </row>
    <row r="116" spans="1:15">
      <c r="A116" s="301"/>
      <c r="B116" s="302"/>
      <c r="C116" s="303"/>
      <c r="D116" s="305"/>
      <c r="E116" s="309"/>
      <c r="F116" s="302"/>
      <c r="G116" s="302"/>
      <c r="H116" s="302"/>
      <c r="I116" s="302"/>
      <c r="J116" s="302"/>
      <c r="K116" s="302"/>
      <c r="L116" s="302"/>
      <c r="M116" s="306"/>
      <c r="N116" s="303"/>
      <c r="O116" s="307"/>
    </row>
    <row r="117" spans="1:15">
      <c r="A117" s="308"/>
      <c r="B117" s="302"/>
      <c r="C117" s="303"/>
      <c r="D117" s="305"/>
      <c r="E117" s="309"/>
      <c r="F117" s="302"/>
      <c r="G117" s="302"/>
      <c r="H117" s="302"/>
      <c r="I117" s="302"/>
      <c r="J117" s="302"/>
      <c r="K117" s="302"/>
      <c r="L117" s="302"/>
      <c r="M117" s="306"/>
      <c r="N117" s="303"/>
      <c r="O117" s="307"/>
    </row>
    <row r="118" spans="1:15">
      <c r="A118" s="301"/>
      <c r="B118" s="302"/>
      <c r="C118" s="303"/>
      <c r="D118" s="305"/>
      <c r="E118" s="309"/>
      <c r="F118" s="302"/>
      <c r="G118" s="302"/>
      <c r="H118" s="302"/>
      <c r="I118" s="302"/>
      <c r="J118" s="302"/>
      <c r="K118" s="302"/>
      <c r="L118" s="302"/>
      <c r="M118" s="306"/>
      <c r="N118" s="303"/>
      <c r="O118" s="307"/>
    </row>
    <row r="119" spans="1:15">
      <c r="A119" s="308"/>
      <c r="B119" s="302"/>
      <c r="C119" s="303"/>
      <c r="D119" s="305"/>
      <c r="E119" s="309"/>
      <c r="F119" s="302"/>
      <c r="G119" s="302"/>
      <c r="H119" s="302"/>
      <c r="I119" s="302"/>
      <c r="J119" s="302"/>
      <c r="K119" s="302"/>
      <c r="L119" s="302"/>
      <c r="M119" s="306"/>
      <c r="N119" s="303"/>
      <c r="O119" s="307"/>
    </row>
    <row r="120" spans="1:15">
      <c r="A120" s="301"/>
      <c r="B120" s="302"/>
      <c r="C120" s="303"/>
      <c r="D120" s="305"/>
      <c r="E120" s="309"/>
      <c r="F120" s="302"/>
      <c r="G120" s="302"/>
      <c r="H120" s="302"/>
      <c r="I120" s="302"/>
      <c r="J120" s="302"/>
      <c r="K120" s="302"/>
      <c r="L120" s="302"/>
      <c r="M120" s="306"/>
      <c r="N120" s="303"/>
      <c r="O120" s="307"/>
    </row>
    <row r="121" spans="1:15">
      <c r="A121" s="308"/>
      <c r="B121" s="302"/>
      <c r="C121" s="303"/>
      <c r="D121" s="305"/>
      <c r="E121" s="309"/>
      <c r="F121" s="302"/>
      <c r="G121" s="302"/>
      <c r="H121" s="302"/>
      <c r="I121" s="302"/>
      <c r="J121" s="302"/>
      <c r="K121" s="302"/>
      <c r="L121" s="302"/>
      <c r="M121" s="306"/>
      <c r="N121" s="303"/>
      <c r="O121" s="307"/>
    </row>
    <row r="122" spans="1:15">
      <c r="A122" s="308"/>
      <c r="B122" s="302"/>
      <c r="C122" s="303"/>
      <c r="D122" s="305"/>
      <c r="E122" s="304"/>
      <c r="F122" s="302"/>
      <c r="G122" s="302"/>
      <c r="H122" s="302"/>
      <c r="I122" s="302"/>
      <c r="J122" s="302"/>
      <c r="K122" s="302"/>
      <c r="L122" s="302"/>
      <c r="M122" s="306"/>
      <c r="N122" s="303"/>
      <c r="O122" s="307"/>
    </row>
    <row r="123" spans="1:15" ht="15.75" thickBot="1">
      <c r="A123" s="311"/>
      <c r="B123" s="312"/>
      <c r="C123" s="313"/>
      <c r="D123" s="315"/>
      <c r="E123" s="314"/>
      <c r="F123" s="312"/>
      <c r="G123" s="312"/>
      <c r="H123" s="312"/>
      <c r="I123" s="312"/>
      <c r="J123" s="312"/>
      <c r="K123" s="312"/>
      <c r="L123" s="312"/>
      <c r="M123" s="317"/>
      <c r="N123" s="313"/>
      <c r="O123" s="318"/>
    </row>
    <row r="124" spans="1:15">
      <c r="A124" s="294"/>
      <c r="B124" s="295"/>
      <c r="C124" s="296"/>
      <c r="D124" s="298"/>
      <c r="E124" s="320"/>
      <c r="F124" s="295"/>
      <c r="G124" s="295"/>
      <c r="H124" s="295"/>
      <c r="I124" s="295"/>
      <c r="J124" s="295"/>
      <c r="K124" s="295"/>
      <c r="L124" s="295"/>
      <c r="M124" s="299"/>
      <c r="N124" s="296"/>
      <c r="O124" s="300"/>
    </row>
    <row r="125" spans="1:15">
      <c r="A125" s="301"/>
      <c r="B125" s="302"/>
      <c r="C125" s="303"/>
      <c r="D125" s="305"/>
      <c r="E125" s="309"/>
      <c r="F125" s="302"/>
      <c r="G125" s="302"/>
      <c r="H125" s="302"/>
      <c r="I125" s="302"/>
      <c r="J125" s="302"/>
      <c r="K125" s="302"/>
      <c r="L125" s="302"/>
      <c r="M125" s="306"/>
      <c r="N125" s="303"/>
      <c r="O125" s="307"/>
    </row>
    <row r="126" spans="1:15">
      <c r="A126" s="308"/>
      <c r="B126" s="302"/>
      <c r="C126" s="303"/>
      <c r="D126" s="305"/>
      <c r="E126" s="309"/>
      <c r="F126" s="302"/>
      <c r="G126" s="302"/>
      <c r="H126" s="302"/>
      <c r="I126" s="302"/>
      <c r="J126" s="302"/>
      <c r="K126" s="302"/>
      <c r="L126" s="302"/>
      <c r="M126" s="306"/>
      <c r="N126" s="303"/>
      <c r="O126" s="307"/>
    </row>
    <row r="127" spans="1:15">
      <c r="A127" s="308"/>
      <c r="B127" s="302"/>
      <c r="C127" s="303"/>
      <c r="D127" s="305"/>
      <c r="E127" s="309"/>
      <c r="F127" s="302"/>
      <c r="G127" s="302"/>
      <c r="H127" s="302"/>
      <c r="I127" s="302"/>
      <c r="J127" s="302"/>
      <c r="K127" s="302"/>
      <c r="L127" s="302"/>
      <c r="M127" s="306"/>
      <c r="N127" s="303"/>
      <c r="O127" s="307"/>
    </row>
    <row r="128" spans="1:15">
      <c r="A128" s="308"/>
      <c r="B128" s="302"/>
      <c r="C128" s="303"/>
      <c r="D128" s="305"/>
      <c r="E128" s="309"/>
      <c r="F128" s="302"/>
      <c r="G128" s="302"/>
      <c r="H128" s="302"/>
      <c r="I128" s="302"/>
      <c r="J128" s="302"/>
      <c r="K128" s="302"/>
      <c r="L128" s="302"/>
      <c r="M128" s="306"/>
      <c r="N128" s="303"/>
      <c r="O128" s="307"/>
    </row>
    <row r="129" spans="1:15">
      <c r="A129" s="301"/>
      <c r="B129" s="302"/>
      <c r="C129" s="303"/>
      <c r="D129" s="305"/>
      <c r="E129" s="309"/>
      <c r="F129" s="302"/>
      <c r="G129" s="302"/>
      <c r="H129" s="302"/>
      <c r="I129" s="302"/>
      <c r="J129" s="302"/>
      <c r="K129" s="302"/>
      <c r="L129" s="302"/>
      <c r="M129" s="306"/>
      <c r="N129" s="303"/>
      <c r="O129" s="307"/>
    </row>
    <row r="130" spans="1:15">
      <c r="A130" s="308"/>
      <c r="B130" s="302"/>
      <c r="C130" s="303"/>
      <c r="D130" s="305"/>
      <c r="E130" s="309"/>
      <c r="F130" s="302"/>
      <c r="G130" s="302"/>
      <c r="H130" s="302"/>
      <c r="I130" s="302"/>
      <c r="J130" s="302"/>
      <c r="K130" s="302"/>
      <c r="L130" s="302"/>
      <c r="M130" s="306"/>
      <c r="N130" s="303"/>
      <c r="O130" s="307"/>
    </row>
    <row r="131" spans="1:15">
      <c r="A131" s="308"/>
      <c r="B131" s="302"/>
      <c r="C131" s="303"/>
      <c r="D131" s="305"/>
      <c r="E131" s="309"/>
      <c r="F131" s="302"/>
      <c r="G131" s="302"/>
      <c r="H131" s="302"/>
      <c r="I131" s="302"/>
      <c r="J131" s="302"/>
      <c r="K131" s="323"/>
      <c r="L131" s="323"/>
      <c r="M131" s="306"/>
      <c r="N131" s="303"/>
      <c r="O131" s="307"/>
    </row>
    <row r="132" spans="1:15">
      <c r="A132" s="301"/>
      <c r="B132" s="302"/>
      <c r="C132" s="303"/>
      <c r="D132" s="305"/>
      <c r="E132" s="309"/>
      <c r="F132" s="302"/>
      <c r="G132" s="302"/>
      <c r="H132" s="302"/>
      <c r="I132" s="302"/>
      <c r="J132" s="302"/>
      <c r="K132" s="323"/>
      <c r="L132" s="323"/>
      <c r="M132" s="306"/>
      <c r="N132" s="303"/>
      <c r="O132" s="307"/>
    </row>
    <row r="133" spans="1:15">
      <c r="A133" s="301"/>
      <c r="B133" s="302"/>
      <c r="C133" s="303"/>
      <c r="D133" s="305"/>
      <c r="E133" s="309"/>
      <c r="F133" s="309"/>
      <c r="G133" s="309"/>
      <c r="H133" s="302"/>
      <c r="I133" s="302"/>
      <c r="J133" s="302"/>
      <c r="K133" s="323"/>
      <c r="L133" s="323"/>
      <c r="M133" s="306"/>
      <c r="N133" s="303"/>
      <c r="O133" s="307"/>
    </row>
    <row r="134" spans="1:15">
      <c r="A134" s="308"/>
      <c r="B134" s="302"/>
      <c r="C134" s="303"/>
      <c r="D134" s="305"/>
      <c r="E134" s="309"/>
      <c r="F134" s="309"/>
      <c r="G134" s="309"/>
      <c r="H134" s="302"/>
      <c r="I134" s="302"/>
      <c r="J134" s="302"/>
      <c r="K134" s="323"/>
      <c r="L134" s="323"/>
      <c r="M134" s="306"/>
      <c r="N134" s="303"/>
      <c r="O134" s="307"/>
    </row>
    <row r="135" spans="1:15">
      <c r="A135" s="308"/>
      <c r="B135" s="302"/>
      <c r="C135" s="303"/>
      <c r="D135" s="305"/>
      <c r="E135" s="309"/>
      <c r="F135" s="309"/>
      <c r="G135" s="309"/>
      <c r="H135" s="302"/>
      <c r="I135" s="302"/>
      <c r="J135" s="302"/>
      <c r="K135" s="323"/>
      <c r="L135" s="323"/>
      <c r="M135" s="306"/>
      <c r="N135" s="303"/>
      <c r="O135" s="307"/>
    </row>
    <row r="136" spans="1:15">
      <c r="A136" s="308"/>
      <c r="B136" s="302"/>
      <c r="C136" s="303"/>
      <c r="D136" s="305"/>
      <c r="E136" s="309"/>
      <c r="F136" s="309"/>
      <c r="G136" s="309"/>
      <c r="H136" s="302"/>
      <c r="I136" s="302"/>
      <c r="J136" s="302"/>
      <c r="K136" s="323"/>
      <c r="L136" s="323"/>
      <c r="M136" s="306"/>
      <c r="N136" s="303"/>
      <c r="O136" s="307"/>
    </row>
    <row r="137" spans="1:15">
      <c r="A137" s="301"/>
      <c r="B137" s="302"/>
      <c r="C137" s="303"/>
      <c r="D137" s="305"/>
      <c r="E137" s="309"/>
      <c r="F137" s="302"/>
      <c r="G137" s="302"/>
      <c r="H137" s="302"/>
      <c r="I137" s="302"/>
      <c r="J137" s="302"/>
      <c r="K137" s="323"/>
      <c r="L137" s="323"/>
      <c r="M137" s="306"/>
      <c r="N137" s="303"/>
      <c r="O137" s="307"/>
    </row>
    <row r="138" spans="1:15">
      <c r="A138" s="308"/>
      <c r="B138" s="302"/>
      <c r="C138" s="303"/>
      <c r="D138" s="305"/>
      <c r="E138" s="309"/>
      <c r="F138" s="309"/>
      <c r="G138" s="309"/>
      <c r="H138" s="302"/>
      <c r="I138" s="302"/>
      <c r="J138" s="302"/>
      <c r="K138" s="323"/>
      <c r="L138" s="323"/>
      <c r="M138" s="306"/>
      <c r="N138" s="303"/>
      <c r="O138" s="307"/>
    </row>
    <row r="139" spans="1:15">
      <c r="A139" s="301"/>
      <c r="B139" s="302"/>
      <c r="C139" s="303"/>
      <c r="D139" s="305"/>
      <c r="E139" s="309"/>
      <c r="F139" s="309"/>
      <c r="G139" s="309"/>
      <c r="H139" s="302"/>
      <c r="I139" s="302"/>
      <c r="J139" s="302"/>
      <c r="K139" s="323"/>
      <c r="L139" s="323"/>
      <c r="M139" s="306"/>
      <c r="N139" s="303"/>
      <c r="O139" s="307"/>
    </row>
    <row r="140" spans="1:15">
      <c r="A140" s="308"/>
      <c r="B140" s="302"/>
      <c r="C140" s="303"/>
      <c r="D140" s="305"/>
      <c r="E140" s="309"/>
      <c r="F140" s="302"/>
      <c r="G140" s="302"/>
      <c r="H140" s="302"/>
      <c r="I140" s="302"/>
      <c r="J140" s="302"/>
      <c r="K140" s="309"/>
      <c r="L140" s="309"/>
      <c r="M140" s="306"/>
      <c r="N140" s="303"/>
      <c r="O140" s="307"/>
    </row>
    <row r="141" spans="1:15">
      <c r="A141" s="308"/>
      <c r="B141" s="302"/>
      <c r="C141" s="303"/>
      <c r="D141" s="305"/>
      <c r="E141" s="309"/>
      <c r="F141" s="309"/>
      <c r="G141" s="309"/>
      <c r="H141" s="302"/>
      <c r="I141" s="302"/>
      <c r="J141" s="302"/>
      <c r="K141" s="309"/>
      <c r="L141" s="309"/>
      <c r="M141" s="306"/>
      <c r="N141" s="303"/>
      <c r="O141" s="307"/>
    </row>
    <row r="142" spans="1:15">
      <c r="A142" s="301"/>
      <c r="B142" s="302"/>
      <c r="C142" s="303"/>
      <c r="D142" s="305"/>
      <c r="E142" s="309"/>
      <c r="F142" s="309"/>
      <c r="G142" s="309"/>
      <c r="H142" s="302"/>
      <c r="I142" s="302"/>
      <c r="J142" s="302"/>
      <c r="K142" s="309"/>
      <c r="L142" s="309"/>
      <c r="M142" s="306"/>
      <c r="N142" s="303"/>
      <c r="O142" s="307"/>
    </row>
    <row r="143" spans="1:15" ht="15.75" thickBot="1">
      <c r="A143" s="311"/>
      <c r="B143" s="312"/>
      <c r="C143" s="313"/>
      <c r="D143" s="315"/>
      <c r="E143" s="322"/>
      <c r="F143" s="312"/>
      <c r="G143" s="312"/>
      <c r="H143" s="312"/>
      <c r="I143" s="312"/>
      <c r="J143" s="312"/>
      <c r="K143" s="312"/>
      <c r="L143" s="312"/>
      <c r="M143" s="317"/>
      <c r="N143" s="313"/>
      <c r="O143" s="318"/>
    </row>
    <row r="144" spans="1:15">
      <c r="A144" s="319"/>
      <c r="B144" s="295"/>
      <c r="C144" s="296"/>
      <c r="D144" s="298"/>
      <c r="E144" s="297"/>
      <c r="F144" s="295"/>
      <c r="G144" s="295"/>
      <c r="H144" s="295"/>
      <c r="I144" s="295"/>
      <c r="J144" s="295"/>
      <c r="K144" s="295"/>
      <c r="L144" s="295"/>
      <c r="M144" s="299"/>
      <c r="N144" s="296"/>
      <c r="O144" s="300"/>
    </row>
    <row r="145" spans="1:15">
      <c r="A145" s="308"/>
      <c r="B145" s="302"/>
      <c r="C145" s="303"/>
      <c r="D145" s="305"/>
      <c r="E145" s="309"/>
      <c r="F145" s="302"/>
      <c r="G145" s="302"/>
      <c r="H145" s="302"/>
      <c r="I145" s="302"/>
      <c r="J145" s="302"/>
      <c r="K145" s="302"/>
      <c r="L145" s="302"/>
      <c r="M145" s="306"/>
      <c r="N145" s="303"/>
      <c r="O145" s="307"/>
    </row>
    <row r="146" spans="1:15">
      <c r="A146" s="308"/>
      <c r="B146" s="302"/>
      <c r="C146" s="303"/>
      <c r="D146" s="305"/>
      <c r="E146" s="309"/>
      <c r="F146" s="302"/>
      <c r="G146" s="302"/>
      <c r="H146" s="302"/>
      <c r="I146" s="302"/>
      <c r="J146" s="302"/>
      <c r="K146" s="302"/>
      <c r="L146" s="302"/>
      <c r="M146" s="306"/>
      <c r="N146" s="303"/>
      <c r="O146" s="307"/>
    </row>
    <row r="147" spans="1:15">
      <c r="A147" s="308"/>
      <c r="B147" s="302"/>
      <c r="C147" s="303"/>
      <c r="D147" s="305"/>
      <c r="E147" s="309"/>
      <c r="F147" s="302"/>
      <c r="G147" s="302"/>
      <c r="H147" s="302"/>
      <c r="I147" s="302"/>
      <c r="J147" s="302"/>
      <c r="K147" s="302"/>
      <c r="L147" s="302"/>
      <c r="M147" s="306"/>
      <c r="N147" s="303"/>
      <c r="O147" s="307"/>
    </row>
    <row r="148" spans="1:15">
      <c r="A148" s="301"/>
      <c r="B148" s="302"/>
      <c r="C148" s="303"/>
      <c r="D148" s="305"/>
      <c r="E148" s="309"/>
      <c r="F148" s="302"/>
      <c r="G148" s="302"/>
      <c r="H148" s="302"/>
      <c r="I148" s="302"/>
      <c r="J148" s="302"/>
      <c r="K148" s="302"/>
      <c r="L148" s="302"/>
      <c r="M148" s="306"/>
      <c r="N148" s="303"/>
      <c r="O148" s="307"/>
    </row>
    <row r="149" spans="1:15">
      <c r="A149" s="308"/>
      <c r="B149" s="302"/>
      <c r="C149" s="303"/>
      <c r="D149" s="305"/>
      <c r="E149" s="309"/>
      <c r="F149" s="302"/>
      <c r="G149" s="302"/>
      <c r="H149" s="302"/>
      <c r="I149" s="302"/>
      <c r="J149" s="302"/>
      <c r="K149" s="302"/>
      <c r="L149" s="302"/>
      <c r="M149" s="306"/>
      <c r="N149" s="303"/>
      <c r="O149" s="307"/>
    </row>
    <row r="150" spans="1:15">
      <c r="A150" s="308"/>
      <c r="B150" s="302"/>
      <c r="C150" s="303"/>
      <c r="D150" s="305"/>
      <c r="E150" s="309"/>
      <c r="F150" s="302"/>
      <c r="G150" s="302"/>
      <c r="H150" s="302"/>
      <c r="I150" s="302"/>
      <c r="J150" s="302"/>
      <c r="K150" s="302"/>
      <c r="L150" s="302"/>
      <c r="M150" s="306"/>
      <c r="N150" s="303"/>
      <c r="O150" s="307"/>
    </row>
    <row r="151" spans="1:15">
      <c r="A151" s="308"/>
      <c r="B151" s="302"/>
      <c r="C151" s="303"/>
      <c r="D151" s="305"/>
      <c r="E151" s="309"/>
      <c r="F151" s="302"/>
      <c r="G151" s="302"/>
      <c r="H151" s="302"/>
      <c r="I151" s="302"/>
      <c r="J151" s="302"/>
      <c r="K151" s="302"/>
      <c r="L151" s="302"/>
      <c r="M151" s="306"/>
      <c r="N151" s="303"/>
      <c r="O151" s="307"/>
    </row>
    <row r="152" spans="1:15">
      <c r="A152" s="301"/>
      <c r="B152" s="302"/>
      <c r="C152" s="303"/>
      <c r="D152" s="305"/>
      <c r="E152" s="309"/>
      <c r="F152" s="302"/>
      <c r="G152" s="302"/>
      <c r="H152" s="302"/>
      <c r="I152" s="302"/>
      <c r="J152" s="302"/>
      <c r="K152" s="302"/>
      <c r="L152" s="302"/>
      <c r="M152" s="306"/>
      <c r="N152" s="303"/>
      <c r="O152" s="307"/>
    </row>
    <row r="153" spans="1:15">
      <c r="A153" s="301"/>
      <c r="B153" s="302"/>
      <c r="C153" s="303"/>
      <c r="D153" s="305"/>
      <c r="E153" s="304"/>
      <c r="F153" s="302"/>
      <c r="G153" s="302"/>
      <c r="H153" s="302"/>
      <c r="I153" s="302"/>
      <c r="J153" s="302"/>
      <c r="K153" s="302"/>
      <c r="L153" s="302"/>
      <c r="M153" s="306"/>
      <c r="N153" s="303"/>
      <c r="O153" s="307"/>
    </row>
    <row r="154" spans="1:15">
      <c r="A154" s="308"/>
      <c r="B154" s="302"/>
      <c r="C154" s="303"/>
      <c r="D154" s="305"/>
      <c r="E154" s="304"/>
      <c r="F154" s="302"/>
      <c r="G154" s="302"/>
      <c r="H154" s="302"/>
      <c r="I154" s="302"/>
      <c r="J154" s="302"/>
      <c r="K154" s="302"/>
      <c r="L154" s="302"/>
      <c r="M154" s="306"/>
      <c r="N154" s="303"/>
      <c r="O154" s="307"/>
    </row>
    <row r="155" spans="1:15">
      <c r="A155" s="301"/>
      <c r="B155" s="302"/>
      <c r="C155" s="303"/>
      <c r="D155" s="305"/>
      <c r="E155" s="309"/>
      <c r="F155" s="302"/>
      <c r="G155" s="302"/>
      <c r="H155" s="302"/>
      <c r="I155" s="302"/>
      <c r="J155" s="302"/>
      <c r="K155" s="302"/>
      <c r="L155" s="302"/>
      <c r="M155" s="306"/>
      <c r="N155" s="303"/>
      <c r="O155" s="307"/>
    </row>
    <row r="156" spans="1:15">
      <c r="A156" s="308"/>
      <c r="B156" s="302"/>
      <c r="C156" s="303"/>
      <c r="D156" s="305"/>
      <c r="E156" s="309"/>
      <c r="F156" s="302"/>
      <c r="G156" s="302"/>
      <c r="H156" s="302"/>
      <c r="I156" s="302"/>
      <c r="J156" s="302"/>
      <c r="K156" s="302"/>
      <c r="L156" s="302"/>
      <c r="M156" s="306"/>
      <c r="N156" s="303"/>
      <c r="O156" s="307"/>
    </row>
    <row r="157" spans="1:15">
      <c r="A157" s="301"/>
      <c r="B157" s="302"/>
      <c r="C157" s="303"/>
      <c r="D157" s="305"/>
      <c r="E157" s="309"/>
      <c r="F157" s="302"/>
      <c r="G157" s="302"/>
      <c r="H157" s="302"/>
      <c r="I157" s="302"/>
      <c r="J157" s="302"/>
      <c r="K157" s="302"/>
      <c r="L157" s="302"/>
      <c r="M157" s="306"/>
      <c r="N157" s="303"/>
      <c r="O157" s="307"/>
    </row>
    <row r="158" spans="1:15">
      <c r="A158" s="308"/>
      <c r="B158" s="302"/>
      <c r="C158" s="303"/>
      <c r="D158" s="305"/>
      <c r="E158" s="309"/>
      <c r="F158" s="302"/>
      <c r="G158" s="302"/>
      <c r="H158" s="302"/>
      <c r="I158" s="302"/>
      <c r="J158" s="302"/>
      <c r="K158" s="302"/>
      <c r="L158" s="302"/>
      <c r="M158" s="306"/>
      <c r="N158" s="303"/>
      <c r="O158" s="307"/>
    </row>
    <row r="159" spans="1:15">
      <c r="A159" s="301"/>
      <c r="B159" s="302"/>
      <c r="C159" s="303"/>
      <c r="D159" s="305"/>
      <c r="E159" s="309"/>
      <c r="F159" s="302"/>
      <c r="G159" s="302"/>
      <c r="H159" s="302"/>
      <c r="I159" s="302"/>
      <c r="J159" s="302"/>
      <c r="K159" s="302"/>
      <c r="L159" s="302"/>
      <c r="M159" s="306"/>
      <c r="N159" s="303"/>
      <c r="O159" s="307"/>
    </row>
    <row r="160" spans="1:15">
      <c r="A160" s="308"/>
      <c r="B160" s="302"/>
      <c r="C160" s="303"/>
      <c r="D160" s="305"/>
      <c r="E160" s="309"/>
      <c r="F160" s="302"/>
      <c r="G160" s="302"/>
      <c r="H160" s="302"/>
      <c r="I160" s="302"/>
      <c r="J160" s="302"/>
      <c r="K160" s="302"/>
      <c r="L160" s="302"/>
      <c r="M160" s="306"/>
      <c r="N160" s="303"/>
      <c r="O160" s="307"/>
    </row>
    <row r="161" spans="1:15">
      <c r="A161" s="301"/>
      <c r="B161" s="302"/>
      <c r="C161" s="303"/>
      <c r="D161" s="305"/>
      <c r="E161" s="309"/>
      <c r="F161" s="302"/>
      <c r="G161" s="302"/>
      <c r="H161" s="302"/>
      <c r="I161" s="302"/>
      <c r="J161" s="302"/>
      <c r="K161" s="302"/>
      <c r="L161" s="302"/>
      <c r="M161" s="306"/>
      <c r="N161" s="303"/>
      <c r="O161" s="307"/>
    </row>
    <row r="162" spans="1:15">
      <c r="A162" s="308"/>
      <c r="B162" s="302"/>
      <c r="C162" s="303"/>
      <c r="D162" s="305"/>
      <c r="E162" s="309"/>
      <c r="F162" s="302"/>
      <c r="G162" s="302"/>
      <c r="H162" s="302"/>
      <c r="I162" s="302"/>
      <c r="J162" s="302"/>
      <c r="K162" s="302"/>
      <c r="L162" s="302"/>
      <c r="M162" s="306"/>
      <c r="N162" s="303"/>
      <c r="O162" s="307"/>
    </row>
    <row r="163" spans="1:15" ht="15.75" thickBot="1">
      <c r="A163" s="311"/>
      <c r="B163" s="312"/>
      <c r="C163" s="313"/>
      <c r="D163" s="315"/>
      <c r="E163" s="322"/>
      <c r="F163" s="312"/>
      <c r="G163" s="312"/>
      <c r="H163" s="312"/>
      <c r="I163" s="312"/>
      <c r="J163" s="312"/>
      <c r="K163" s="312"/>
      <c r="L163" s="312"/>
      <c r="M163" s="317"/>
      <c r="N163" s="313"/>
      <c r="O163" s="318"/>
    </row>
    <row r="164" spans="1:15">
      <c r="A164" s="294"/>
      <c r="B164" s="295"/>
      <c r="C164" s="296"/>
      <c r="D164" s="298"/>
      <c r="E164" s="297"/>
      <c r="F164" s="295"/>
      <c r="G164" s="295"/>
      <c r="H164" s="295"/>
      <c r="I164" s="295"/>
      <c r="J164" s="295"/>
      <c r="K164" s="295"/>
      <c r="L164" s="295"/>
      <c r="M164" s="299"/>
      <c r="N164" s="296"/>
      <c r="O164" s="300"/>
    </row>
    <row r="165" spans="1:15">
      <c r="A165" s="308"/>
      <c r="B165" s="302"/>
      <c r="C165" s="303"/>
      <c r="D165" s="305"/>
      <c r="E165" s="309"/>
      <c r="F165" s="302"/>
      <c r="G165" s="302"/>
      <c r="H165" s="302"/>
      <c r="I165" s="302"/>
      <c r="J165" s="302"/>
      <c r="K165" s="302"/>
      <c r="L165" s="302"/>
      <c r="M165" s="306"/>
      <c r="N165" s="303"/>
      <c r="O165" s="307"/>
    </row>
    <row r="166" spans="1:15">
      <c r="A166" s="301"/>
      <c r="B166" s="302"/>
      <c r="C166" s="303"/>
      <c r="D166" s="305"/>
      <c r="E166" s="309"/>
      <c r="F166" s="302"/>
      <c r="G166" s="302"/>
      <c r="H166" s="302"/>
      <c r="I166" s="302"/>
      <c r="J166" s="302"/>
      <c r="K166" s="302"/>
      <c r="L166" s="302"/>
      <c r="M166" s="306"/>
      <c r="N166" s="303"/>
      <c r="O166" s="307"/>
    </row>
    <row r="167" spans="1:15">
      <c r="A167" s="308"/>
      <c r="B167" s="302"/>
      <c r="C167" s="303"/>
      <c r="D167" s="305"/>
      <c r="E167" s="309"/>
      <c r="F167" s="302"/>
      <c r="G167" s="302"/>
      <c r="H167" s="302"/>
      <c r="I167" s="302"/>
      <c r="J167" s="302"/>
      <c r="K167" s="302"/>
      <c r="L167" s="302"/>
      <c r="M167" s="306"/>
      <c r="N167" s="303"/>
      <c r="O167" s="307"/>
    </row>
    <row r="168" spans="1:15">
      <c r="A168" s="308"/>
      <c r="B168" s="302"/>
      <c r="C168" s="303"/>
      <c r="D168" s="305"/>
      <c r="E168" s="309"/>
      <c r="F168" s="302"/>
      <c r="G168" s="302"/>
      <c r="H168" s="302"/>
      <c r="I168" s="302"/>
      <c r="J168" s="302"/>
      <c r="K168" s="302"/>
      <c r="L168" s="302"/>
      <c r="M168" s="306"/>
      <c r="N168" s="303"/>
      <c r="O168" s="307"/>
    </row>
    <row r="169" spans="1:15">
      <c r="A169" s="308"/>
      <c r="B169" s="302"/>
      <c r="C169" s="303"/>
      <c r="D169" s="305"/>
      <c r="E169" s="309"/>
      <c r="F169" s="302"/>
      <c r="G169" s="302"/>
      <c r="H169" s="302"/>
      <c r="I169" s="302"/>
      <c r="J169" s="302"/>
      <c r="K169" s="302"/>
      <c r="L169" s="302"/>
      <c r="M169" s="306"/>
      <c r="N169" s="303"/>
      <c r="O169" s="307"/>
    </row>
    <row r="170" spans="1:15">
      <c r="A170" s="301"/>
      <c r="B170" s="302"/>
      <c r="C170" s="303"/>
      <c r="D170" s="305"/>
      <c r="E170" s="309"/>
      <c r="F170" s="302"/>
      <c r="G170" s="302"/>
      <c r="H170" s="302"/>
      <c r="I170" s="302"/>
      <c r="J170" s="302"/>
      <c r="K170" s="302"/>
      <c r="L170" s="302"/>
      <c r="M170" s="306"/>
      <c r="N170" s="303"/>
      <c r="O170" s="307"/>
    </row>
    <row r="171" spans="1:15">
      <c r="A171" s="308"/>
      <c r="B171" s="302"/>
      <c r="C171" s="303"/>
      <c r="D171" s="305"/>
      <c r="E171" s="309"/>
      <c r="F171" s="302"/>
      <c r="G171" s="302"/>
      <c r="H171" s="302"/>
      <c r="I171" s="302"/>
      <c r="J171" s="302"/>
      <c r="K171" s="302"/>
      <c r="L171" s="302"/>
      <c r="M171" s="306"/>
      <c r="N171" s="303"/>
      <c r="O171" s="307"/>
    </row>
    <row r="172" spans="1:15">
      <c r="A172" s="308"/>
      <c r="B172" s="302"/>
      <c r="C172" s="303"/>
      <c r="D172" s="305"/>
      <c r="E172" s="309"/>
      <c r="F172" s="302"/>
      <c r="G172" s="302"/>
      <c r="H172" s="302"/>
      <c r="I172" s="302"/>
      <c r="J172" s="302"/>
      <c r="K172" s="302"/>
      <c r="L172" s="302"/>
      <c r="M172" s="306"/>
      <c r="N172" s="303"/>
      <c r="O172" s="307"/>
    </row>
    <row r="173" spans="1:15">
      <c r="A173" s="308"/>
      <c r="B173" s="302"/>
      <c r="C173" s="303"/>
      <c r="D173" s="305"/>
      <c r="E173" s="309"/>
      <c r="F173" s="302"/>
      <c r="G173" s="302"/>
      <c r="H173" s="302"/>
      <c r="I173" s="302"/>
      <c r="J173" s="302"/>
      <c r="K173" s="309"/>
      <c r="L173" s="309"/>
      <c r="M173" s="306"/>
      <c r="N173" s="303"/>
      <c r="O173" s="307"/>
    </row>
    <row r="174" spans="1:15">
      <c r="A174" s="308"/>
      <c r="B174" s="302"/>
      <c r="C174" s="303"/>
      <c r="D174" s="305"/>
      <c r="E174" s="309"/>
      <c r="F174" s="309"/>
      <c r="G174" s="309"/>
      <c r="H174" s="302"/>
      <c r="I174" s="302"/>
      <c r="J174" s="302"/>
      <c r="K174" s="309"/>
      <c r="L174" s="309"/>
      <c r="M174" s="306"/>
      <c r="N174" s="303"/>
      <c r="O174" s="307"/>
    </row>
    <row r="175" spans="1:15">
      <c r="A175" s="308"/>
      <c r="B175" s="302"/>
      <c r="C175" s="303"/>
      <c r="D175" s="305"/>
      <c r="E175" s="309"/>
      <c r="F175" s="309"/>
      <c r="G175" s="309"/>
      <c r="H175" s="302"/>
      <c r="I175" s="302"/>
      <c r="J175" s="302"/>
      <c r="K175" s="309"/>
      <c r="L175" s="309"/>
      <c r="M175" s="306"/>
      <c r="N175" s="303"/>
      <c r="O175" s="307"/>
    </row>
    <row r="176" spans="1:15">
      <c r="A176" s="301"/>
      <c r="B176" s="302"/>
      <c r="C176" s="303"/>
      <c r="D176" s="305"/>
      <c r="E176" s="309"/>
      <c r="F176" s="302"/>
      <c r="G176" s="302"/>
      <c r="H176" s="302"/>
      <c r="I176" s="302"/>
      <c r="J176" s="302"/>
      <c r="K176" s="309"/>
      <c r="L176" s="309"/>
      <c r="M176" s="306"/>
      <c r="N176" s="303"/>
      <c r="O176" s="307"/>
    </row>
    <row r="177" spans="1:15">
      <c r="A177" s="308"/>
      <c r="B177" s="302"/>
      <c r="C177" s="303"/>
      <c r="D177" s="305"/>
      <c r="E177" s="309"/>
      <c r="F177" s="309"/>
      <c r="G177" s="309"/>
      <c r="H177" s="302"/>
      <c r="I177" s="302"/>
      <c r="J177" s="302"/>
      <c r="K177" s="309"/>
      <c r="L177" s="309"/>
      <c r="M177" s="306"/>
      <c r="N177" s="303"/>
      <c r="O177" s="307"/>
    </row>
    <row r="178" spans="1:15">
      <c r="A178" s="301"/>
      <c r="B178" s="302"/>
      <c r="C178" s="303"/>
      <c r="D178" s="305"/>
      <c r="E178" s="309"/>
      <c r="F178" s="309"/>
      <c r="G178" s="309"/>
      <c r="H178" s="302"/>
      <c r="I178" s="302"/>
      <c r="J178" s="302"/>
      <c r="K178" s="309"/>
      <c r="L178" s="309"/>
      <c r="M178" s="306"/>
      <c r="N178" s="303"/>
      <c r="O178" s="307"/>
    </row>
    <row r="179" spans="1:15">
      <c r="A179" s="308"/>
      <c r="B179" s="302"/>
      <c r="C179" s="303"/>
      <c r="D179" s="305"/>
      <c r="E179" s="309"/>
      <c r="F179" s="302"/>
      <c r="G179" s="302"/>
      <c r="H179" s="302"/>
      <c r="I179" s="302"/>
      <c r="J179" s="302"/>
      <c r="K179" s="309"/>
      <c r="L179" s="309"/>
      <c r="M179" s="306"/>
      <c r="N179" s="303"/>
      <c r="O179" s="307"/>
    </row>
    <row r="180" spans="1:15">
      <c r="A180" s="301"/>
      <c r="B180" s="302"/>
      <c r="C180" s="303"/>
      <c r="D180" s="305"/>
      <c r="E180" s="309"/>
      <c r="F180" s="309"/>
      <c r="G180" s="309"/>
      <c r="H180" s="302"/>
      <c r="I180" s="302"/>
      <c r="J180" s="302"/>
      <c r="K180" s="309"/>
      <c r="L180" s="309"/>
      <c r="M180" s="306"/>
      <c r="N180" s="303"/>
      <c r="O180" s="307"/>
    </row>
    <row r="181" spans="1:15">
      <c r="A181" s="308"/>
      <c r="B181" s="302"/>
      <c r="C181" s="303"/>
      <c r="D181" s="305"/>
      <c r="E181" s="309"/>
      <c r="F181" s="309"/>
      <c r="G181" s="309"/>
      <c r="H181" s="302"/>
      <c r="I181" s="302"/>
      <c r="J181" s="302"/>
      <c r="K181" s="309"/>
      <c r="L181" s="309"/>
      <c r="M181" s="306"/>
      <c r="N181" s="303"/>
      <c r="O181" s="307"/>
    </row>
    <row r="182" spans="1:15">
      <c r="A182" s="308"/>
      <c r="B182" s="302"/>
      <c r="C182" s="303"/>
      <c r="D182" s="305"/>
      <c r="E182" s="304"/>
      <c r="F182" s="302"/>
      <c r="G182" s="302"/>
      <c r="H182" s="309"/>
      <c r="I182" s="309"/>
      <c r="J182" s="309"/>
      <c r="K182" s="302"/>
      <c r="L182" s="302"/>
      <c r="M182" s="306"/>
      <c r="N182" s="303"/>
      <c r="O182" s="307"/>
    </row>
    <row r="183" spans="1:15" ht="15.75" thickBot="1">
      <c r="A183" s="311"/>
      <c r="B183" s="312"/>
      <c r="C183" s="313"/>
      <c r="D183" s="315"/>
      <c r="E183" s="322"/>
      <c r="F183" s="312"/>
      <c r="G183" s="312"/>
      <c r="H183" s="314"/>
      <c r="I183" s="314"/>
      <c r="J183" s="314"/>
      <c r="K183" s="312"/>
      <c r="L183" s="312"/>
      <c r="M183" s="317"/>
      <c r="N183" s="313"/>
      <c r="O183" s="318"/>
    </row>
    <row r="184" spans="1:15">
      <c r="A184" s="319"/>
      <c r="B184" s="295"/>
      <c r="C184" s="296"/>
      <c r="D184" s="298"/>
      <c r="E184" s="297"/>
      <c r="F184" s="295"/>
      <c r="G184" s="295"/>
      <c r="H184" s="320"/>
      <c r="I184" s="320"/>
      <c r="J184" s="320"/>
      <c r="K184" s="295"/>
      <c r="L184" s="295"/>
      <c r="M184" s="299"/>
      <c r="N184" s="296"/>
      <c r="O184" s="300"/>
    </row>
    <row r="185" spans="1:15">
      <c r="A185" s="301"/>
      <c r="B185" s="302"/>
      <c r="C185" s="303"/>
      <c r="D185" s="305"/>
      <c r="E185" s="304"/>
      <c r="F185" s="302"/>
      <c r="G185" s="302"/>
      <c r="H185" s="309"/>
      <c r="I185" s="309"/>
      <c r="J185" s="309"/>
      <c r="K185" s="302"/>
      <c r="L185" s="302"/>
      <c r="M185" s="306"/>
      <c r="N185" s="303"/>
      <c r="O185" s="307"/>
    </row>
    <row r="186" spans="1:15">
      <c r="A186" s="308"/>
      <c r="B186" s="302"/>
      <c r="C186" s="303"/>
      <c r="D186" s="305"/>
      <c r="E186" s="304"/>
      <c r="F186" s="302"/>
      <c r="G186" s="302"/>
      <c r="H186" s="302"/>
      <c r="I186" s="302"/>
      <c r="J186" s="302"/>
      <c r="K186" s="302"/>
      <c r="L186" s="302"/>
      <c r="M186" s="306"/>
      <c r="N186" s="303"/>
      <c r="O186" s="307"/>
    </row>
    <row r="187" spans="1:15">
      <c r="A187" s="308"/>
      <c r="B187" s="302"/>
      <c r="C187" s="303"/>
      <c r="D187" s="305"/>
      <c r="E187" s="309"/>
      <c r="F187" s="302"/>
      <c r="G187" s="302"/>
      <c r="H187" s="302"/>
      <c r="I187" s="302"/>
      <c r="J187" s="302"/>
      <c r="K187" s="302"/>
      <c r="L187" s="302"/>
      <c r="M187" s="306"/>
      <c r="N187" s="303"/>
      <c r="O187" s="307"/>
    </row>
    <row r="188" spans="1:15">
      <c r="A188" s="301"/>
      <c r="B188" s="302"/>
      <c r="C188" s="303"/>
      <c r="D188" s="305"/>
      <c r="E188" s="309"/>
      <c r="F188" s="302"/>
      <c r="G188" s="302"/>
      <c r="H188" s="302"/>
      <c r="I188" s="302"/>
      <c r="J188" s="302"/>
      <c r="K188" s="302"/>
      <c r="L188" s="302"/>
      <c r="M188" s="306"/>
      <c r="N188" s="303"/>
      <c r="O188" s="307"/>
    </row>
    <row r="189" spans="1:15">
      <c r="A189" s="308"/>
      <c r="B189" s="302"/>
      <c r="C189" s="303"/>
      <c r="D189" s="305"/>
      <c r="E189" s="309"/>
      <c r="F189" s="302"/>
      <c r="G189" s="302"/>
      <c r="H189" s="302"/>
      <c r="I189" s="302"/>
      <c r="J189" s="302"/>
      <c r="K189" s="302"/>
      <c r="L189" s="302"/>
      <c r="M189" s="306"/>
      <c r="N189" s="303"/>
      <c r="O189" s="307"/>
    </row>
    <row r="190" spans="1:15">
      <c r="A190" s="308"/>
      <c r="B190" s="302"/>
      <c r="C190" s="303"/>
      <c r="D190" s="305"/>
      <c r="E190" s="309"/>
      <c r="F190" s="302"/>
      <c r="G190" s="302"/>
      <c r="H190" s="302"/>
      <c r="I190" s="302"/>
      <c r="J190" s="302"/>
      <c r="K190" s="302"/>
      <c r="L190" s="302"/>
      <c r="M190" s="306"/>
      <c r="N190" s="303"/>
      <c r="O190" s="307"/>
    </row>
    <row r="191" spans="1:15">
      <c r="A191" s="308"/>
      <c r="B191" s="302"/>
      <c r="C191" s="303"/>
      <c r="D191" s="305"/>
      <c r="E191" s="309"/>
      <c r="F191" s="302"/>
      <c r="G191" s="302"/>
      <c r="H191" s="302"/>
      <c r="I191" s="302"/>
      <c r="J191" s="302"/>
      <c r="K191" s="302"/>
      <c r="L191" s="302"/>
      <c r="M191" s="306"/>
      <c r="N191" s="303"/>
      <c r="O191" s="307"/>
    </row>
    <row r="192" spans="1:15">
      <c r="A192" s="301"/>
      <c r="B192" s="302"/>
      <c r="C192" s="303"/>
      <c r="D192" s="305"/>
      <c r="E192" s="309"/>
      <c r="F192" s="302"/>
      <c r="G192" s="302"/>
      <c r="H192" s="302"/>
      <c r="I192" s="302"/>
      <c r="J192" s="302"/>
      <c r="K192" s="302"/>
      <c r="L192" s="302"/>
      <c r="M192" s="306"/>
      <c r="N192" s="303"/>
      <c r="O192" s="307"/>
    </row>
    <row r="193" spans="1:15">
      <c r="A193" s="308"/>
      <c r="B193" s="302"/>
      <c r="C193" s="303"/>
      <c r="D193" s="305"/>
      <c r="E193" s="309"/>
      <c r="F193" s="302"/>
      <c r="G193" s="302"/>
      <c r="H193" s="302"/>
      <c r="I193" s="302"/>
      <c r="J193" s="302"/>
      <c r="K193" s="302"/>
      <c r="L193" s="302"/>
      <c r="M193" s="306"/>
      <c r="N193" s="303"/>
      <c r="O193" s="307"/>
    </row>
    <row r="194" spans="1:15">
      <c r="A194" s="308"/>
      <c r="B194" s="302"/>
      <c r="C194" s="303"/>
      <c r="D194" s="305"/>
      <c r="E194" s="309"/>
      <c r="F194" s="302"/>
      <c r="G194" s="302"/>
      <c r="H194" s="302"/>
      <c r="I194" s="302"/>
      <c r="J194" s="302"/>
      <c r="K194" s="302"/>
      <c r="L194" s="302"/>
      <c r="M194" s="306"/>
      <c r="N194" s="303"/>
      <c r="O194" s="307"/>
    </row>
    <row r="195" spans="1:15">
      <c r="A195" s="308"/>
      <c r="B195" s="302"/>
      <c r="C195" s="303"/>
      <c r="D195" s="305"/>
      <c r="E195" s="309"/>
      <c r="F195" s="302"/>
      <c r="G195" s="302"/>
      <c r="H195" s="302"/>
      <c r="I195" s="302"/>
      <c r="J195" s="302"/>
      <c r="K195" s="309"/>
      <c r="L195" s="309"/>
      <c r="M195" s="306"/>
      <c r="N195" s="303"/>
      <c r="O195" s="307"/>
    </row>
    <row r="196" spans="1:15">
      <c r="A196" s="301"/>
      <c r="B196" s="302"/>
      <c r="C196" s="303"/>
      <c r="D196" s="305"/>
      <c r="E196" s="309"/>
      <c r="F196" s="309"/>
      <c r="G196" s="309"/>
      <c r="H196" s="302"/>
      <c r="I196" s="302"/>
      <c r="J196" s="302"/>
      <c r="K196" s="309"/>
      <c r="L196" s="309"/>
      <c r="M196" s="306"/>
      <c r="N196" s="303"/>
      <c r="O196" s="307"/>
    </row>
    <row r="197" spans="1:15">
      <c r="A197" s="308"/>
      <c r="B197" s="302"/>
      <c r="C197" s="303"/>
      <c r="D197" s="305"/>
      <c r="E197" s="309"/>
      <c r="F197" s="309"/>
      <c r="G197" s="309"/>
      <c r="H197" s="302"/>
      <c r="I197" s="302"/>
      <c r="J197" s="302"/>
      <c r="K197" s="309"/>
      <c r="L197" s="309"/>
      <c r="M197" s="306"/>
      <c r="N197" s="303"/>
      <c r="O197" s="307"/>
    </row>
    <row r="198" spans="1:15">
      <c r="A198" s="308"/>
      <c r="B198" s="302"/>
      <c r="C198" s="303"/>
      <c r="D198" s="305"/>
      <c r="E198" s="304"/>
      <c r="F198" s="302"/>
      <c r="G198" s="302"/>
      <c r="H198" s="309"/>
      <c r="I198" s="309"/>
      <c r="J198" s="309"/>
      <c r="K198" s="302"/>
      <c r="L198" s="302"/>
      <c r="M198" s="306"/>
      <c r="N198" s="303"/>
      <c r="O198" s="307"/>
    </row>
    <row r="199" spans="1:15">
      <c r="A199" s="301"/>
      <c r="B199" s="302"/>
      <c r="C199" s="303"/>
      <c r="D199" s="305"/>
      <c r="E199" s="304"/>
      <c r="F199" s="302"/>
      <c r="G199" s="302"/>
      <c r="H199" s="302"/>
      <c r="I199" s="302"/>
      <c r="J199" s="302"/>
      <c r="K199" s="302"/>
      <c r="L199" s="302"/>
      <c r="M199" s="306"/>
      <c r="N199" s="303"/>
      <c r="O199" s="307"/>
    </row>
    <row r="200" spans="1:15">
      <c r="A200" s="308"/>
      <c r="B200" s="302"/>
      <c r="C200" s="303"/>
      <c r="D200" s="305"/>
      <c r="E200" s="304"/>
      <c r="F200" s="302"/>
      <c r="G200" s="302"/>
      <c r="H200" s="302"/>
      <c r="I200" s="302"/>
      <c r="J200" s="302"/>
      <c r="K200" s="302"/>
      <c r="L200" s="302"/>
      <c r="M200" s="306"/>
      <c r="N200" s="303"/>
      <c r="O200" s="307"/>
    </row>
    <row r="201" spans="1:15">
      <c r="A201" s="301"/>
      <c r="B201" s="302"/>
      <c r="C201" s="303"/>
      <c r="D201" s="305"/>
      <c r="E201" s="309"/>
      <c r="F201" s="302"/>
      <c r="G201" s="302"/>
      <c r="H201" s="302"/>
      <c r="I201" s="302"/>
      <c r="J201" s="302"/>
      <c r="K201" s="302"/>
      <c r="L201" s="302"/>
      <c r="M201" s="306"/>
      <c r="N201" s="303"/>
      <c r="O201" s="307"/>
    </row>
    <row r="202" spans="1:15">
      <c r="A202" s="308"/>
      <c r="B202" s="302"/>
      <c r="C202" s="303"/>
      <c r="D202" s="305"/>
      <c r="E202" s="309"/>
      <c r="F202" s="302"/>
      <c r="G202" s="302"/>
      <c r="H202" s="302"/>
      <c r="I202" s="302"/>
      <c r="J202" s="302"/>
      <c r="K202" s="302"/>
      <c r="L202" s="302"/>
      <c r="M202" s="306"/>
      <c r="N202" s="303"/>
      <c r="O202" s="307"/>
    </row>
    <row r="203" spans="1:15" ht="15.75" thickBot="1">
      <c r="A203" s="321"/>
      <c r="B203" s="312"/>
      <c r="C203" s="313"/>
      <c r="D203" s="315"/>
      <c r="E203" s="314"/>
      <c r="F203" s="312"/>
      <c r="G203" s="312"/>
      <c r="H203" s="312"/>
      <c r="I203" s="312"/>
      <c r="J203" s="312"/>
      <c r="K203" s="312"/>
      <c r="L203" s="312"/>
      <c r="M203" s="317"/>
      <c r="N203" s="313"/>
      <c r="O203" s="318"/>
    </row>
    <row r="204" spans="1:15">
      <c r="A204" s="294"/>
      <c r="B204" s="295"/>
      <c r="C204" s="296"/>
      <c r="D204" s="298"/>
      <c r="E204" s="320"/>
      <c r="F204" s="295"/>
      <c r="G204" s="295"/>
      <c r="H204" s="295"/>
      <c r="I204" s="295"/>
      <c r="J204" s="295"/>
      <c r="K204" s="295"/>
      <c r="L204" s="295"/>
      <c r="M204" s="299"/>
      <c r="N204" s="296"/>
      <c r="O204" s="300"/>
    </row>
    <row r="205" spans="1:15">
      <c r="A205" s="301"/>
      <c r="B205" s="302"/>
      <c r="C205" s="303"/>
      <c r="D205" s="305"/>
      <c r="E205" s="309"/>
      <c r="F205" s="302"/>
      <c r="G205" s="302"/>
      <c r="H205" s="302"/>
      <c r="I205" s="302"/>
      <c r="J205" s="302"/>
      <c r="K205" s="302"/>
      <c r="L205" s="302"/>
      <c r="M205" s="306"/>
      <c r="N205" s="303"/>
      <c r="O205" s="307"/>
    </row>
    <row r="206" spans="1:15">
      <c r="A206" s="308"/>
      <c r="B206" s="302"/>
      <c r="C206" s="303"/>
      <c r="D206" s="305"/>
      <c r="E206" s="309"/>
      <c r="F206" s="302"/>
      <c r="G206" s="302"/>
      <c r="H206" s="302"/>
      <c r="I206" s="302"/>
      <c r="J206" s="302"/>
      <c r="K206" s="302"/>
      <c r="L206" s="302"/>
      <c r="M206" s="306"/>
      <c r="N206" s="303"/>
      <c r="O206" s="307"/>
    </row>
    <row r="207" spans="1:15">
      <c r="A207" s="301"/>
      <c r="B207" s="302"/>
      <c r="C207" s="303"/>
      <c r="D207" s="305"/>
      <c r="E207" s="309"/>
      <c r="F207" s="302"/>
      <c r="G207" s="302"/>
      <c r="H207" s="302"/>
      <c r="I207" s="302"/>
      <c r="J207" s="302"/>
      <c r="K207" s="302"/>
      <c r="L207" s="302"/>
      <c r="M207" s="306"/>
      <c r="N207" s="303"/>
      <c r="O207" s="307"/>
    </row>
    <row r="208" spans="1:15">
      <c r="A208" s="308"/>
      <c r="B208" s="302"/>
      <c r="C208" s="303"/>
      <c r="D208" s="305"/>
      <c r="E208" s="309"/>
      <c r="F208" s="302"/>
      <c r="G208" s="302"/>
      <c r="H208" s="302"/>
      <c r="I208" s="302"/>
      <c r="J208" s="302"/>
      <c r="K208" s="302"/>
      <c r="L208" s="302"/>
      <c r="M208" s="306"/>
      <c r="N208" s="303"/>
      <c r="O208" s="307"/>
    </row>
    <row r="209" spans="1:15">
      <c r="A209" s="301"/>
      <c r="B209" s="302"/>
      <c r="C209" s="303"/>
      <c r="D209" s="305"/>
      <c r="E209" s="309"/>
      <c r="F209" s="302"/>
      <c r="G209" s="302"/>
      <c r="H209" s="302"/>
      <c r="I209" s="302"/>
      <c r="J209" s="302"/>
      <c r="K209" s="309"/>
      <c r="L209" s="309"/>
      <c r="M209" s="306"/>
      <c r="N209" s="303"/>
      <c r="O209" s="307"/>
    </row>
    <row r="210" spans="1:15">
      <c r="A210" s="308"/>
      <c r="B210" s="302"/>
      <c r="C210" s="303"/>
      <c r="D210" s="305"/>
      <c r="E210" s="309"/>
      <c r="F210" s="309"/>
      <c r="G210" s="309"/>
      <c r="H210" s="302"/>
      <c r="I210" s="302"/>
      <c r="J210" s="302"/>
      <c r="K210" s="309"/>
      <c r="L210" s="309"/>
      <c r="M210" s="306"/>
      <c r="N210" s="303"/>
      <c r="O210" s="307"/>
    </row>
    <row r="211" spans="1:15">
      <c r="A211" s="308"/>
      <c r="B211" s="302"/>
      <c r="C211" s="303"/>
      <c r="D211" s="305"/>
      <c r="E211" s="309"/>
      <c r="F211" s="309"/>
      <c r="G211" s="309"/>
      <c r="H211" s="302"/>
      <c r="I211" s="302"/>
      <c r="J211" s="302"/>
      <c r="K211" s="309"/>
      <c r="L211" s="309"/>
      <c r="M211" s="306"/>
      <c r="N211" s="303"/>
      <c r="O211" s="307"/>
    </row>
    <row r="212" spans="1:15">
      <c r="A212" s="308"/>
      <c r="B212" s="302"/>
      <c r="C212" s="303"/>
      <c r="D212" s="305"/>
      <c r="E212" s="304"/>
      <c r="F212" s="302"/>
      <c r="G212" s="302"/>
      <c r="H212" s="302"/>
      <c r="I212" s="302"/>
      <c r="J212" s="302"/>
      <c r="K212" s="302"/>
      <c r="L212" s="302"/>
      <c r="M212" s="306"/>
      <c r="N212" s="303"/>
      <c r="O212" s="307"/>
    </row>
    <row r="213" spans="1:15">
      <c r="A213" s="308"/>
      <c r="B213" s="302"/>
      <c r="C213" s="303"/>
      <c r="D213" s="305"/>
      <c r="E213" s="304"/>
      <c r="F213" s="302"/>
      <c r="G213" s="302"/>
      <c r="H213" s="302"/>
      <c r="I213" s="302"/>
      <c r="J213" s="302"/>
      <c r="K213" s="302"/>
      <c r="L213" s="302"/>
      <c r="M213" s="306"/>
      <c r="N213" s="303"/>
      <c r="O213" s="307"/>
    </row>
    <row r="214" spans="1:15">
      <c r="A214" s="308"/>
      <c r="B214" s="302"/>
      <c r="C214" s="303"/>
      <c r="D214" s="305"/>
      <c r="E214" s="304"/>
      <c r="F214" s="302"/>
      <c r="G214" s="302"/>
      <c r="H214" s="302"/>
      <c r="I214" s="302"/>
      <c r="J214" s="302"/>
      <c r="K214" s="302"/>
      <c r="L214" s="302"/>
      <c r="M214" s="306"/>
      <c r="N214" s="303"/>
      <c r="O214" s="307"/>
    </row>
    <row r="215" spans="1:15">
      <c r="A215" s="301"/>
      <c r="B215" s="302"/>
      <c r="C215" s="303"/>
      <c r="D215" s="305"/>
      <c r="E215" s="304"/>
      <c r="F215" s="302"/>
      <c r="G215" s="302"/>
      <c r="H215" s="302"/>
      <c r="I215" s="302"/>
      <c r="J215" s="302"/>
      <c r="K215" s="302"/>
      <c r="L215" s="302"/>
      <c r="M215" s="306"/>
      <c r="N215" s="303"/>
      <c r="O215" s="307"/>
    </row>
    <row r="216" spans="1:15">
      <c r="A216" s="308"/>
      <c r="B216" s="302"/>
      <c r="C216" s="303"/>
      <c r="D216" s="305"/>
      <c r="E216" s="304"/>
      <c r="F216" s="302"/>
      <c r="G216" s="302"/>
      <c r="H216" s="302"/>
      <c r="I216" s="302"/>
      <c r="J216" s="302"/>
      <c r="K216" s="302"/>
      <c r="L216" s="302"/>
      <c r="M216" s="306"/>
      <c r="N216" s="303"/>
      <c r="O216" s="307"/>
    </row>
    <row r="217" spans="1:15">
      <c r="A217" s="308"/>
      <c r="B217" s="302"/>
      <c r="C217" s="303"/>
      <c r="D217" s="305"/>
      <c r="E217" s="304"/>
      <c r="F217" s="302"/>
      <c r="G217" s="302"/>
      <c r="H217" s="302"/>
      <c r="I217" s="302"/>
      <c r="J217" s="302"/>
      <c r="K217" s="302"/>
      <c r="L217" s="302"/>
      <c r="M217" s="306"/>
      <c r="N217" s="303"/>
      <c r="O217" s="307"/>
    </row>
    <row r="218" spans="1:15">
      <c r="A218" s="308"/>
      <c r="B218" s="302"/>
      <c r="C218" s="303"/>
      <c r="D218" s="305"/>
      <c r="E218" s="304"/>
      <c r="F218" s="302"/>
      <c r="G218" s="302"/>
      <c r="H218" s="302"/>
      <c r="I218" s="302"/>
      <c r="J218" s="302"/>
      <c r="K218" s="302"/>
      <c r="L218" s="302"/>
      <c r="M218" s="306"/>
      <c r="N218" s="303"/>
      <c r="O218" s="307"/>
    </row>
    <row r="219" spans="1:15">
      <c r="A219" s="301"/>
      <c r="B219" s="302"/>
      <c r="C219" s="303"/>
      <c r="D219" s="305"/>
      <c r="E219" s="304"/>
      <c r="F219" s="302"/>
      <c r="G219" s="302"/>
      <c r="H219" s="302"/>
      <c r="I219" s="302"/>
      <c r="J219" s="302"/>
      <c r="K219" s="302"/>
      <c r="L219" s="302"/>
      <c r="M219" s="306"/>
      <c r="N219" s="303"/>
      <c r="O219" s="307"/>
    </row>
    <row r="220" spans="1:15">
      <c r="A220" s="308"/>
      <c r="B220" s="302"/>
      <c r="C220" s="303"/>
      <c r="D220" s="305"/>
      <c r="E220" s="304"/>
      <c r="F220" s="302"/>
      <c r="G220" s="302"/>
      <c r="H220" s="302"/>
      <c r="I220" s="302"/>
      <c r="J220" s="302"/>
      <c r="K220" s="302"/>
      <c r="L220" s="302"/>
      <c r="M220" s="306"/>
      <c r="N220" s="303"/>
      <c r="O220" s="307"/>
    </row>
    <row r="221" spans="1:15">
      <c r="A221" s="308"/>
      <c r="B221" s="302"/>
      <c r="C221" s="303"/>
      <c r="D221" s="305"/>
      <c r="E221" s="304"/>
      <c r="F221" s="302"/>
      <c r="G221" s="302"/>
      <c r="H221" s="302"/>
      <c r="I221" s="302"/>
      <c r="J221" s="302"/>
      <c r="K221" s="309"/>
      <c r="L221" s="309"/>
      <c r="M221" s="306"/>
      <c r="N221" s="303"/>
      <c r="O221" s="307"/>
    </row>
    <row r="222" spans="1:15">
      <c r="A222" s="308"/>
      <c r="B222" s="302"/>
      <c r="C222" s="303"/>
      <c r="D222" s="305"/>
      <c r="E222" s="304"/>
      <c r="F222" s="309"/>
      <c r="G222" s="309"/>
      <c r="H222" s="302"/>
      <c r="I222" s="302"/>
      <c r="J222" s="302"/>
      <c r="K222" s="309"/>
      <c r="L222" s="309"/>
      <c r="M222" s="306"/>
      <c r="N222" s="303"/>
      <c r="O222" s="307"/>
    </row>
    <row r="223" spans="1:15" ht="15.75" thickBot="1">
      <c r="A223" s="321"/>
      <c r="B223" s="312"/>
      <c r="C223" s="313"/>
      <c r="D223" s="315"/>
      <c r="E223" s="322"/>
      <c r="F223" s="314"/>
      <c r="G223" s="314"/>
      <c r="H223" s="312"/>
      <c r="I223" s="312"/>
      <c r="J223" s="312"/>
      <c r="K223" s="314"/>
      <c r="L223" s="314"/>
      <c r="M223" s="317"/>
      <c r="N223" s="313"/>
      <c r="O223" s="318"/>
    </row>
    <row r="224" spans="1:15">
      <c r="A224" s="319"/>
      <c r="B224" s="295"/>
      <c r="C224" s="296"/>
      <c r="D224" s="298"/>
      <c r="E224" s="297"/>
      <c r="F224" s="295"/>
      <c r="G224" s="295"/>
      <c r="H224" s="295"/>
      <c r="I224" s="295"/>
      <c r="J224" s="295"/>
      <c r="K224" s="295"/>
      <c r="L224" s="295"/>
      <c r="M224" s="299"/>
      <c r="N224" s="296"/>
      <c r="O224" s="300"/>
    </row>
    <row r="225" spans="1:15">
      <c r="A225" s="308"/>
      <c r="B225" s="302"/>
      <c r="C225" s="303"/>
      <c r="D225" s="305"/>
      <c r="E225" s="309"/>
      <c r="F225" s="302"/>
      <c r="G225" s="302"/>
      <c r="H225" s="302"/>
      <c r="I225" s="302"/>
      <c r="J225" s="302"/>
      <c r="K225" s="302"/>
      <c r="L225" s="302"/>
      <c r="M225" s="306"/>
      <c r="N225" s="303"/>
      <c r="O225" s="307"/>
    </row>
    <row r="226" spans="1:15">
      <c r="A226" s="308"/>
      <c r="B226" s="302"/>
      <c r="C226" s="303"/>
      <c r="D226" s="305"/>
      <c r="E226" s="309"/>
      <c r="F226" s="302"/>
      <c r="G226" s="302"/>
      <c r="H226" s="302"/>
      <c r="I226" s="302"/>
      <c r="J226" s="302"/>
      <c r="K226" s="302"/>
      <c r="L226" s="302"/>
      <c r="M226" s="306"/>
      <c r="N226" s="303"/>
      <c r="O226" s="307"/>
    </row>
    <row r="227" spans="1:15">
      <c r="A227" s="308"/>
      <c r="B227" s="302"/>
      <c r="C227" s="303"/>
      <c r="D227" s="305"/>
      <c r="E227" s="309"/>
      <c r="F227" s="302"/>
      <c r="G227" s="302"/>
      <c r="H227" s="302"/>
      <c r="I227" s="302"/>
      <c r="J227" s="302"/>
      <c r="K227" s="302"/>
      <c r="L227" s="302"/>
      <c r="M227" s="306"/>
      <c r="N227" s="303"/>
      <c r="O227" s="307"/>
    </row>
    <row r="228" spans="1:15">
      <c r="A228" s="301"/>
      <c r="B228" s="302"/>
      <c r="C228" s="303"/>
      <c r="D228" s="305"/>
      <c r="E228" s="309"/>
      <c r="F228" s="302"/>
      <c r="G228" s="302"/>
      <c r="H228" s="302"/>
      <c r="I228" s="302"/>
      <c r="J228" s="302"/>
      <c r="K228" s="302"/>
      <c r="L228" s="302"/>
      <c r="M228" s="306"/>
      <c r="N228" s="303"/>
      <c r="O228" s="307"/>
    </row>
    <row r="229" spans="1:15">
      <c r="A229" s="308"/>
      <c r="B229" s="302"/>
      <c r="C229" s="303"/>
      <c r="D229" s="305"/>
      <c r="E229" s="309"/>
      <c r="F229" s="302"/>
      <c r="G229" s="302"/>
      <c r="H229" s="302"/>
      <c r="I229" s="302"/>
      <c r="J229" s="302"/>
      <c r="K229" s="302"/>
      <c r="L229" s="302"/>
      <c r="M229" s="306"/>
      <c r="N229" s="303"/>
      <c r="O229" s="307"/>
    </row>
    <row r="230" spans="1:15">
      <c r="A230" s="308"/>
      <c r="B230" s="302"/>
      <c r="C230" s="303"/>
      <c r="D230" s="305"/>
      <c r="E230" s="309"/>
      <c r="F230" s="302"/>
      <c r="G230" s="302"/>
      <c r="H230" s="302"/>
      <c r="I230" s="302"/>
      <c r="J230" s="302"/>
      <c r="K230" s="302"/>
      <c r="L230" s="302"/>
      <c r="M230" s="306"/>
      <c r="N230" s="303"/>
      <c r="O230" s="307"/>
    </row>
    <row r="231" spans="1:15">
      <c r="A231" s="308"/>
      <c r="B231" s="302"/>
      <c r="C231" s="303"/>
      <c r="D231" s="305"/>
      <c r="E231" s="309"/>
      <c r="F231" s="302"/>
      <c r="G231" s="302"/>
      <c r="H231" s="302"/>
      <c r="I231" s="302"/>
      <c r="J231" s="302"/>
      <c r="K231" s="302"/>
      <c r="L231" s="302"/>
      <c r="M231" s="306"/>
      <c r="N231" s="303"/>
      <c r="O231" s="307"/>
    </row>
    <row r="232" spans="1:15">
      <c r="A232" s="301"/>
      <c r="B232" s="302"/>
      <c r="C232" s="303"/>
      <c r="D232" s="305"/>
      <c r="E232" s="309"/>
      <c r="F232" s="302"/>
      <c r="G232" s="302"/>
      <c r="H232" s="302"/>
      <c r="I232" s="302"/>
      <c r="J232" s="302"/>
      <c r="K232" s="302"/>
      <c r="L232" s="302"/>
      <c r="M232" s="306"/>
      <c r="N232" s="303"/>
      <c r="O232" s="307"/>
    </row>
    <row r="233" spans="1:15">
      <c r="A233" s="301"/>
      <c r="B233" s="302"/>
      <c r="C233" s="303"/>
      <c r="D233" s="305"/>
      <c r="E233" s="304"/>
      <c r="F233" s="302"/>
      <c r="G233" s="302"/>
      <c r="H233" s="309"/>
      <c r="I233" s="309"/>
      <c r="J233" s="309"/>
      <c r="K233" s="302"/>
      <c r="L233" s="302"/>
      <c r="M233" s="306"/>
      <c r="N233" s="303"/>
      <c r="O233" s="307"/>
    </row>
    <row r="234" spans="1:15">
      <c r="A234" s="308"/>
      <c r="B234" s="302"/>
      <c r="C234" s="303"/>
      <c r="D234" s="305"/>
      <c r="E234" s="309"/>
      <c r="F234" s="302"/>
      <c r="G234" s="302"/>
      <c r="H234" s="302"/>
      <c r="I234" s="302"/>
      <c r="J234" s="302"/>
      <c r="K234" s="309"/>
      <c r="L234" s="309"/>
      <c r="M234" s="306"/>
      <c r="N234" s="303"/>
      <c r="O234" s="307"/>
    </row>
    <row r="235" spans="1:15">
      <c r="A235" s="308"/>
      <c r="B235" s="302"/>
      <c r="C235" s="303"/>
      <c r="D235" s="305"/>
      <c r="E235" s="309"/>
      <c r="F235" s="309"/>
      <c r="G235" s="309"/>
      <c r="H235" s="302"/>
      <c r="I235" s="302"/>
      <c r="J235" s="302"/>
      <c r="K235" s="309"/>
      <c r="L235" s="309"/>
      <c r="M235" s="306"/>
      <c r="N235" s="303"/>
      <c r="O235" s="307"/>
    </row>
    <row r="236" spans="1:15">
      <c r="A236" s="308"/>
      <c r="B236" s="302"/>
      <c r="C236" s="303"/>
      <c r="D236" s="305"/>
      <c r="E236" s="309"/>
      <c r="F236" s="309"/>
      <c r="G236" s="309"/>
      <c r="H236" s="302"/>
      <c r="I236" s="302"/>
      <c r="J236" s="302"/>
      <c r="K236" s="309"/>
      <c r="L236" s="309"/>
      <c r="M236" s="306"/>
      <c r="N236" s="303"/>
      <c r="O236" s="307"/>
    </row>
    <row r="237" spans="1:15">
      <c r="A237" s="308"/>
      <c r="B237" s="302"/>
      <c r="C237" s="303"/>
      <c r="D237" s="305"/>
      <c r="E237" s="304"/>
      <c r="F237" s="302"/>
      <c r="G237" s="302"/>
      <c r="H237" s="309"/>
      <c r="I237" s="309"/>
      <c r="J237" s="309"/>
      <c r="K237" s="302"/>
      <c r="L237" s="302"/>
      <c r="M237" s="306"/>
      <c r="N237" s="303"/>
      <c r="O237" s="307"/>
    </row>
    <row r="238" spans="1:15">
      <c r="A238" s="301"/>
      <c r="B238" s="302"/>
      <c r="C238" s="303"/>
      <c r="D238" s="305"/>
      <c r="E238" s="304"/>
      <c r="F238" s="310"/>
      <c r="G238" s="310"/>
      <c r="H238" s="310"/>
      <c r="I238" s="310"/>
      <c r="J238" s="310"/>
      <c r="K238" s="302"/>
      <c r="L238" s="302"/>
      <c r="M238" s="306"/>
      <c r="N238" s="303"/>
      <c r="O238" s="307"/>
    </row>
    <row r="239" spans="1:15">
      <c r="A239" s="308"/>
      <c r="B239" s="302"/>
      <c r="C239" s="303"/>
      <c r="D239" s="305"/>
      <c r="E239" s="304"/>
      <c r="F239" s="310"/>
      <c r="G239" s="310"/>
      <c r="H239" s="302"/>
      <c r="I239" s="302"/>
      <c r="J239" s="302"/>
      <c r="K239" s="302"/>
      <c r="L239" s="302"/>
      <c r="M239" s="306"/>
      <c r="N239" s="303"/>
      <c r="O239" s="307"/>
    </row>
    <row r="240" spans="1:15">
      <c r="A240" s="301"/>
      <c r="B240" s="302"/>
      <c r="C240" s="303"/>
      <c r="D240" s="305"/>
      <c r="E240" s="309"/>
      <c r="F240" s="302"/>
      <c r="G240" s="302"/>
      <c r="H240" s="302"/>
      <c r="I240" s="302"/>
      <c r="J240" s="302"/>
      <c r="K240" s="302"/>
      <c r="L240" s="302"/>
      <c r="M240" s="306"/>
      <c r="N240" s="303"/>
      <c r="O240" s="307"/>
    </row>
    <row r="241" spans="1:15">
      <c r="A241" s="308"/>
      <c r="B241" s="302"/>
      <c r="C241" s="303"/>
      <c r="D241" s="305"/>
      <c r="E241" s="309"/>
      <c r="F241" s="302"/>
      <c r="G241" s="302"/>
      <c r="H241" s="302"/>
      <c r="I241" s="302"/>
      <c r="J241" s="302"/>
      <c r="K241" s="302"/>
      <c r="L241" s="302"/>
      <c r="M241" s="306"/>
      <c r="N241" s="303"/>
      <c r="O241" s="307"/>
    </row>
    <row r="242" spans="1:15">
      <c r="A242" s="301"/>
      <c r="B242" s="302"/>
      <c r="C242" s="303"/>
      <c r="D242" s="305"/>
      <c r="E242" s="309"/>
      <c r="F242" s="302"/>
      <c r="G242" s="302"/>
      <c r="H242" s="302"/>
      <c r="I242" s="302"/>
      <c r="J242" s="302"/>
      <c r="K242" s="302"/>
      <c r="L242" s="302"/>
      <c r="M242" s="306"/>
      <c r="N242" s="303"/>
      <c r="O242" s="307"/>
    </row>
    <row r="243" spans="1:15" ht="15.75" thickBot="1">
      <c r="A243" s="311"/>
      <c r="B243" s="312"/>
      <c r="C243" s="313"/>
      <c r="D243" s="315"/>
      <c r="E243" s="314"/>
      <c r="F243" s="312"/>
      <c r="G243" s="312"/>
      <c r="H243" s="312"/>
      <c r="I243" s="312"/>
      <c r="J243" s="312"/>
      <c r="K243" s="312"/>
      <c r="L243" s="312"/>
      <c r="M243" s="317"/>
      <c r="N243" s="313"/>
      <c r="O243" s="318"/>
    </row>
    <row r="244" spans="1:15">
      <c r="A244" s="319"/>
      <c r="B244" s="295"/>
      <c r="C244" s="296"/>
      <c r="D244" s="298"/>
      <c r="E244" s="320"/>
      <c r="F244" s="295"/>
      <c r="G244" s="295"/>
      <c r="H244" s="295"/>
      <c r="I244" s="295"/>
      <c r="J244" s="295"/>
      <c r="K244" s="295"/>
      <c r="L244" s="295"/>
      <c r="M244" s="299"/>
      <c r="N244" s="296"/>
      <c r="O244" s="300"/>
    </row>
    <row r="245" spans="1:15">
      <c r="A245" s="308"/>
      <c r="B245" s="302"/>
      <c r="C245" s="303"/>
      <c r="D245" s="305"/>
      <c r="E245" s="309"/>
      <c r="F245" s="302"/>
      <c r="G245" s="302"/>
      <c r="H245" s="302"/>
      <c r="I245" s="302"/>
      <c r="J245" s="302"/>
      <c r="K245" s="302"/>
      <c r="L245" s="302"/>
      <c r="M245" s="306"/>
      <c r="N245" s="303"/>
      <c r="O245" s="307"/>
    </row>
    <row r="246" spans="1:15">
      <c r="A246" s="301"/>
      <c r="B246" s="302"/>
      <c r="C246" s="303"/>
      <c r="D246" s="305"/>
      <c r="E246" s="309"/>
      <c r="F246" s="302"/>
      <c r="G246" s="302"/>
      <c r="H246" s="302"/>
      <c r="I246" s="302"/>
      <c r="J246" s="302"/>
      <c r="K246" s="302"/>
      <c r="L246" s="302"/>
      <c r="M246" s="306"/>
      <c r="N246" s="303"/>
      <c r="O246" s="307"/>
    </row>
    <row r="247" spans="1:15">
      <c r="A247" s="308"/>
      <c r="B247" s="302"/>
      <c r="C247" s="303"/>
      <c r="D247" s="305"/>
      <c r="E247" s="309"/>
      <c r="F247" s="302"/>
      <c r="G247" s="302"/>
      <c r="H247" s="302"/>
      <c r="I247" s="302"/>
      <c r="J247" s="302"/>
      <c r="K247" s="302"/>
      <c r="L247" s="302"/>
      <c r="M247" s="306"/>
      <c r="N247" s="303"/>
      <c r="O247" s="307"/>
    </row>
    <row r="248" spans="1:15">
      <c r="A248" s="301"/>
      <c r="B248" s="302"/>
      <c r="C248" s="303"/>
      <c r="D248" s="305"/>
      <c r="E248" s="304"/>
      <c r="F248" s="310"/>
      <c r="G248" s="310"/>
      <c r="H248" s="302"/>
      <c r="I248" s="302"/>
      <c r="J248" s="302"/>
      <c r="K248" s="302"/>
      <c r="L248" s="302"/>
      <c r="M248" s="306"/>
      <c r="N248" s="303"/>
      <c r="O248" s="307"/>
    </row>
    <row r="249" spans="1:15">
      <c r="A249" s="308"/>
      <c r="B249" s="302"/>
      <c r="C249" s="303"/>
      <c r="D249" s="305"/>
      <c r="E249" s="309"/>
      <c r="F249" s="302"/>
      <c r="G249" s="302"/>
      <c r="H249" s="302"/>
      <c r="I249" s="302"/>
      <c r="J249" s="302"/>
      <c r="K249" s="302"/>
      <c r="L249" s="302"/>
      <c r="M249" s="306"/>
      <c r="N249" s="303"/>
      <c r="O249" s="307"/>
    </row>
    <row r="250" spans="1:15">
      <c r="A250" s="301"/>
      <c r="B250" s="302"/>
      <c r="C250" s="303"/>
      <c r="D250" s="305"/>
      <c r="E250" s="309"/>
      <c r="F250" s="302"/>
      <c r="G250" s="302"/>
      <c r="H250" s="302"/>
      <c r="I250" s="302"/>
      <c r="J250" s="302"/>
      <c r="K250" s="302"/>
      <c r="L250" s="302"/>
      <c r="M250" s="306"/>
      <c r="N250" s="303"/>
      <c r="O250" s="307"/>
    </row>
    <row r="251" spans="1:15">
      <c r="A251" s="308"/>
      <c r="B251" s="302"/>
      <c r="C251" s="303"/>
      <c r="D251" s="305"/>
      <c r="E251" s="309"/>
      <c r="F251" s="302"/>
      <c r="G251" s="302"/>
      <c r="H251" s="302"/>
      <c r="I251" s="302"/>
      <c r="J251" s="302"/>
      <c r="K251" s="302"/>
      <c r="L251" s="302"/>
      <c r="M251" s="306"/>
      <c r="N251" s="303"/>
      <c r="O251" s="307"/>
    </row>
    <row r="252" spans="1:15">
      <c r="A252" s="301"/>
      <c r="B252" s="302"/>
      <c r="C252" s="303"/>
      <c r="D252" s="305"/>
      <c r="E252" s="309"/>
      <c r="F252" s="302"/>
      <c r="G252" s="302"/>
      <c r="H252" s="302"/>
      <c r="I252" s="302"/>
      <c r="J252" s="302"/>
      <c r="K252" s="302"/>
      <c r="L252" s="302"/>
      <c r="M252" s="306"/>
      <c r="N252" s="303"/>
      <c r="O252" s="307"/>
    </row>
    <row r="253" spans="1:15">
      <c r="A253" s="308"/>
      <c r="B253" s="302"/>
      <c r="C253" s="303"/>
      <c r="D253" s="305"/>
      <c r="E253" s="309"/>
      <c r="F253" s="302"/>
      <c r="G253" s="302"/>
      <c r="H253" s="302"/>
      <c r="I253" s="302"/>
      <c r="J253" s="302"/>
      <c r="K253" s="302"/>
      <c r="L253" s="302"/>
      <c r="M253" s="306"/>
      <c r="N253" s="303"/>
      <c r="O253" s="307"/>
    </row>
    <row r="254" spans="1:15">
      <c r="A254" s="301"/>
      <c r="B254" s="302"/>
      <c r="C254" s="303"/>
      <c r="D254" s="305"/>
      <c r="E254" s="309"/>
      <c r="F254" s="302"/>
      <c r="G254" s="302"/>
      <c r="H254" s="302"/>
      <c r="I254" s="302"/>
      <c r="J254" s="302"/>
      <c r="K254" s="302"/>
      <c r="L254" s="302"/>
      <c r="M254" s="306"/>
      <c r="N254" s="303"/>
      <c r="O254" s="307"/>
    </row>
    <row r="255" spans="1:15">
      <c r="A255" s="308"/>
      <c r="B255" s="302"/>
      <c r="C255" s="303"/>
      <c r="D255" s="305"/>
      <c r="E255" s="309"/>
      <c r="F255" s="302"/>
      <c r="G255" s="302"/>
      <c r="H255" s="302"/>
      <c r="I255" s="302"/>
      <c r="J255" s="302"/>
      <c r="K255" s="302"/>
      <c r="L255" s="302"/>
      <c r="M255" s="306"/>
      <c r="N255" s="303"/>
      <c r="O255" s="307"/>
    </row>
    <row r="256" spans="1:15">
      <c r="A256" s="301"/>
      <c r="B256" s="302"/>
      <c r="C256" s="303"/>
      <c r="D256" s="305"/>
      <c r="E256" s="309"/>
      <c r="F256" s="302"/>
      <c r="G256" s="302"/>
      <c r="H256" s="302"/>
      <c r="I256" s="302"/>
      <c r="J256" s="302"/>
      <c r="K256" s="302"/>
      <c r="L256" s="302"/>
      <c r="M256" s="306"/>
      <c r="N256" s="303"/>
      <c r="O256" s="307"/>
    </row>
    <row r="257" spans="1:19">
      <c r="A257" s="301"/>
      <c r="B257" s="302"/>
      <c r="C257" s="303"/>
      <c r="D257" s="305"/>
      <c r="E257" s="309"/>
      <c r="F257" s="302"/>
      <c r="G257" s="302"/>
      <c r="H257" s="302"/>
      <c r="I257" s="302"/>
      <c r="J257" s="302"/>
      <c r="K257" s="309"/>
      <c r="L257" s="309"/>
      <c r="M257" s="306"/>
      <c r="N257" s="303"/>
      <c r="O257" s="307"/>
    </row>
    <row r="258" spans="1:19">
      <c r="A258" s="308"/>
      <c r="B258" s="302"/>
      <c r="C258" s="303"/>
      <c r="D258" s="305"/>
      <c r="E258" s="309"/>
      <c r="F258" s="309"/>
      <c r="G258" s="309"/>
      <c r="H258" s="302"/>
      <c r="I258" s="302"/>
      <c r="J258" s="302"/>
      <c r="K258" s="309"/>
      <c r="L258" s="309"/>
      <c r="M258" s="306"/>
      <c r="N258" s="303"/>
      <c r="O258" s="307"/>
    </row>
    <row r="259" spans="1:19">
      <c r="A259" s="301"/>
      <c r="B259" s="302"/>
      <c r="C259" s="303"/>
      <c r="D259" s="305"/>
      <c r="E259" s="309"/>
      <c r="F259" s="309"/>
      <c r="G259" s="309"/>
      <c r="H259" s="302"/>
      <c r="I259" s="302"/>
      <c r="J259" s="302"/>
      <c r="K259" s="309"/>
      <c r="L259" s="309"/>
      <c r="M259" s="306"/>
      <c r="N259" s="303"/>
      <c r="O259" s="307"/>
    </row>
    <row r="260" spans="1:19">
      <c r="A260" s="308"/>
      <c r="B260" s="302"/>
      <c r="C260" s="303"/>
      <c r="D260" s="305"/>
      <c r="E260" s="309"/>
      <c r="F260" s="302"/>
      <c r="G260" s="302"/>
      <c r="H260" s="302"/>
      <c r="I260" s="302"/>
      <c r="J260" s="302"/>
      <c r="K260" s="309"/>
      <c r="L260" s="309"/>
      <c r="M260" s="306"/>
      <c r="N260" s="303"/>
      <c r="O260" s="307"/>
    </row>
    <row r="261" spans="1:19">
      <c r="A261" s="301"/>
      <c r="B261" s="302"/>
      <c r="C261" s="303"/>
      <c r="D261" s="305"/>
      <c r="E261" s="309"/>
      <c r="F261" s="309"/>
      <c r="G261" s="309"/>
      <c r="H261" s="302"/>
      <c r="I261" s="302"/>
      <c r="J261" s="302"/>
      <c r="K261" s="309"/>
      <c r="L261" s="309"/>
      <c r="M261" s="306"/>
      <c r="N261" s="303"/>
      <c r="O261" s="307"/>
    </row>
    <row r="262" spans="1:19">
      <c r="A262" s="308"/>
      <c r="B262" s="302"/>
      <c r="C262" s="303"/>
      <c r="D262" s="305"/>
      <c r="E262" s="309"/>
      <c r="F262" s="309"/>
      <c r="G262" s="309"/>
      <c r="H262" s="302"/>
      <c r="I262" s="302"/>
      <c r="J262" s="302"/>
      <c r="K262" s="309"/>
      <c r="L262" s="309"/>
      <c r="M262" s="306"/>
      <c r="N262" s="303"/>
      <c r="O262" s="307"/>
    </row>
    <row r="263" spans="1:19" ht="15.75" thickBot="1">
      <c r="A263" s="308"/>
      <c r="B263" s="312"/>
      <c r="C263" s="313"/>
      <c r="D263" s="315"/>
      <c r="E263" s="322"/>
      <c r="F263" s="316"/>
      <c r="G263" s="316"/>
      <c r="H263" s="314"/>
      <c r="I263" s="314"/>
      <c r="J263" s="314"/>
      <c r="K263" s="312"/>
      <c r="L263" s="312"/>
      <c r="M263" s="317"/>
      <c r="N263" s="313"/>
      <c r="O263" s="318"/>
      <c r="S263" s="292" t="s">
        <v>231</v>
      </c>
    </row>
    <row r="264" spans="1:19" ht="15.75" thickBot="1">
      <c r="A264" s="324"/>
      <c r="B264" s="324"/>
      <c r="C264" s="324"/>
      <c r="D264" s="324"/>
      <c r="E264" s="324"/>
      <c r="F264" s="324"/>
      <c r="G264" s="324"/>
      <c r="H264" s="324"/>
      <c r="I264" s="324"/>
      <c r="J264" s="324"/>
      <c r="K264" s="324"/>
      <c r="L264" s="324"/>
      <c r="M264" s="325"/>
      <c r="N264" s="326"/>
      <c r="O264" s="326"/>
    </row>
    <row r="265" spans="1:19">
      <c r="A265" s="327"/>
      <c r="B265" s="295"/>
      <c r="C265" s="296"/>
      <c r="D265" s="298"/>
      <c r="E265" s="320"/>
      <c r="F265" s="328"/>
      <c r="G265" s="328"/>
      <c r="H265" s="296"/>
      <c r="I265" s="296"/>
      <c r="J265" s="296"/>
      <c r="K265" s="295"/>
      <c r="L265" s="295"/>
      <c r="M265" s="299"/>
      <c r="N265" s="296"/>
      <c r="O265" s="300"/>
    </row>
    <row r="266" spans="1:19">
      <c r="A266" s="329"/>
      <c r="B266" s="302"/>
      <c r="C266" s="303"/>
      <c r="D266" s="305"/>
      <c r="E266" s="309"/>
      <c r="F266" s="302"/>
      <c r="G266" s="302"/>
      <c r="H266" s="303"/>
      <c r="I266" s="303"/>
      <c r="J266" s="303"/>
      <c r="K266" s="302"/>
      <c r="L266" s="302"/>
      <c r="M266" s="306"/>
      <c r="N266" s="303"/>
      <c r="O266" s="307"/>
    </row>
    <row r="267" spans="1:19">
      <c r="A267" s="329"/>
      <c r="B267" s="302"/>
      <c r="C267" s="303"/>
      <c r="D267" s="305"/>
      <c r="E267" s="309"/>
      <c r="F267" s="302"/>
      <c r="G267" s="302"/>
      <c r="H267" s="303"/>
      <c r="I267" s="303"/>
      <c r="J267" s="303"/>
      <c r="K267" s="302"/>
      <c r="L267" s="302"/>
      <c r="M267" s="306"/>
      <c r="N267" s="303"/>
      <c r="O267" s="307"/>
    </row>
    <row r="268" spans="1:19">
      <c r="A268" s="329"/>
      <c r="B268" s="302"/>
      <c r="C268" s="303"/>
      <c r="D268" s="305"/>
      <c r="E268" s="309"/>
      <c r="F268" s="302"/>
      <c r="G268" s="302"/>
      <c r="H268" s="309"/>
      <c r="I268" s="309"/>
      <c r="J268" s="309"/>
      <c r="K268" s="302"/>
      <c r="L268" s="302"/>
      <c r="M268" s="306"/>
      <c r="N268" s="303"/>
      <c r="O268" s="307"/>
    </row>
    <row r="269" spans="1:19">
      <c r="A269" s="329"/>
      <c r="B269" s="302"/>
      <c r="C269" s="303"/>
      <c r="D269" s="305"/>
      <c r="E269" s="309"/>
      <c r="F269" s="302"/>
      <c r="G269" s="302"/>
      <c r="H269" s="303"/>
      <c r="I269" s="303"/>
      <c r="J269" s="303"/>
      <c r="K269" s="302"/>
      <c r="L269" s="302"/>
      <c r="M269" s="302"/>
      <c r="N269" s="303"/>
      <c r="O269" s="307"/>
    </row>
    <row r="270" spans="1:19">
      <c r="A270" s="329"/>
      <c r="B270" s="302"/>
      <c r="C270" s="303"/>
      <c r="D270" s="305"/>
      <c r="E270" s="309"/>
      <c r="F270" s="302"/>
      <c r="G270" s="302"/>
      <c r="H270" s="309"/>
      <c r="I270" s="309"/>
      <c r="J270" s="309"/>
      <c r="K270" s="302"/>
      <c r="L270" s="302"/>
      <c r="M270" s="306"/>
      <c r="N270" s="303"/>
      <c r="O270" s="307"/>
    </row>
    <row r="271" spans="1:19">
      <c r="A271" s="329"/>
      <c r="B271" s="302"/>
      <c r="C271" s="303"/>
      <c r="D271" s="305"/>
      <c r="E271" s="309"/>
      <c r="F271" s="302"/>
      <c r="G271" s="302"/>
      <c r="H271" s="309"/>
      <c r="I271" s="309"/>
      <c r="J271" s="309"/>
      <c r="K271" s="302"/>
      <c r="L271" s="302"/>
      <c r="M271" s="306"/>
      <c r="N271" s="303"/>
      <c r="O271" s="307"/>
    </row>
    <row r="272" spans="1:19">
      <c r="A272" s="329"/>
      <c r="B272" s="302"/>
      <c r="C272" s="303"/>
      <c r="D272" s="305"/>
      <c r="E272" s="309"/>
      <c r="F272" s="302"/>
      <c r="G272" s="302"/>
      <c r="H272" s="309"/>
      <c r="I272" s="309"/>
      <c r="J272" s="309"/>
      <c r="K272" s="302"/>
      <c r="L272" s="302"/>
      <c r="M272" s="306"/>
      <c r="N272" s="303"/>
      <c r="O272" s="307"/>
    </row>
    <row r="273" spans="1:15">
      <c r="A273" s="329"/>
      <c r="B273" s="302"/>
      <c r="C273" s="303"/>
      <c r="D273" s="305"/>
      <c r="E273" s="309"/>
      <c r="F273" s="302"/>
      <c r="G273" s="302"/>
      <c r="H273" s="303"/>
      <c r="I273" s="303"/>
      <c r="J273" s="303"/>
      <c r="K273" s="302"/>
      <c r="L273" s="302"/>
      <c r="M273" s="306"/>
      <c r="N273" s="303"/>
      <c r="O273" s="307"/>
    </row>
    <row r="274" spans="1:15">
      <c r="A274" s="329"/>
      <c r="B274" s="302"/>
      <c r="C274" s="303"/>
      <c r="D274" s="305"/>
      <c r="E274" s="309"/>
      <c r="F274" s="302"/>
      <c r="G274" s="302"/>
      <c r="H274" s="309"/>
      <c r="I274" s="309"/>
      <c r="J274" s="309"/>
      <c r="K274" s="302"/>
      <c r="L274" s="302"/>
      <c r="M274" s="306"/>
      <c r="N274" s="303"/>
      <c r="O274" s="307"/>
    </row>
    <row r="275" spans="1:15">
      <c r="A275" s="329"/>
      <c r="B275" s="302"/>
      <c r="C275" s="303"/>
      <c r="D275" s="305"/>
      <c r="E275" s="309"/>
      <c r="F275" s="302"/>
      <c r="G275" s="302"/>
      <c r="H275" s="309"/>
      <c r="I275" s="309"/>
      <c r="J275" s="309"/>
      <c r="K275" s="302"/>
      <c r="L275" s="302"/>
      <c r="M275" s="306"/>
      <c r="N275" s="303"/>
      <c r="O275" s="307"/>
    </row>
    <row r="276" spans="1:15">
      <c r="A276" s="329"/>
      <c r="B276" s="302"/>
      <c r="C276" s="303"/>
      <c r="D276" s="305"/>
      <c r="E276" s="309"/>
      <c r="F276" s="302"/>
      <c r="G276" s="302"/>
      <c r="H276" s="309"/>
      <c r="I276" s="309"/>
      <c r="J276" s="309"/>
      <c r="K276" s="302"/>
      <c r="L276" s="302"/>
      <c r="M276" s="306"/>
      <c r="N276" s="303"/>
      <c r="O276" s="307"/>
    </row>
    <row r="277" spans="1:15">
      <c r="A277" s="329"/>
      <c r="B277" s="302"/>
      <c r="C277" s="303"/>
      <c r="D277" s="305"/>
      <c r="E277" s="309"/>
      <c r="F277" s="302"/>
      <c r="G277" s="302"/>
      <c r="H277" s="309"/>
      <c r="I277" s="309"/>
      <c r="J277" s="309"/>
      <c r="K277" s="302"/>
      <c r="L277" s="302"/>
      <c r="M277" s="306"/>
      <c r="N277" s="303"/>
      <c r="O277" s="307"/>
    </row>
    <row r="278" spans="1:15">
      <c r="A278" s="329"/>
      <c r="B278" s="302"/>
      <c r="C278" s="303"/>
      <c r="D278" s="305"/>
      <c r="E278" s="309"/>
      <c r="F278" s="302"/>
      <c r="G278" s="302"/>
      <c r="H278" s="309"/>
      <c r="I278" s="309"/>
      <c r="J278" s="309"/>
      <c r="K278" s="302"/>
      <c r="L278" s="302"/>
      <c r="M278" s="302"/>
      <c r="N278" s="303"/>
      <c r="O278" s="307"/>
    </row>
    <row r="279" spans="1:15">
      <c r="A279" s="329"/>
      <c r="B279" s="302"/>
      <c r="C279" s="303"/>
      <c r="D279" s="305"/>
      <c r="E279" s="309"/>
      <c r="F279" s="302"/>
      <c r="G279" s="302"/>
      <c r="H279" s="309"/>
      <c r="I279" s="309"/>
      <c r="J279" s="309"/>
      <c r="K279" s="302"/>
      <c r="L279" s="302"/>
      <c r="M279" s="302"/>
      <c r="N279" s="303"/>
      <c r="O279" s="307"/>
    </row>
    <row r="280" spans="1:15">
      <c r="A280" s="329"/>
      <c r="B280" s="302"/>
      <c r="C280" s="303"/>
      <c r="D280" s="305"/>
      <c r="E280" s="309"/>
      <c r="F280" s="302"/>
      <c r="G280" s="302"/>
      <c r="H280" s="309"/>
      <c r="I280" s="309"/>
      <c r="J280" s="309"/>
      <c r="K280" s="302"/>
      <c r="L280" s="302"/>
      <c r="M280" s="302"/>
      <c r="N280" s="303"/>
      <c r="O280" s="307"/>
    </row>
    <row r="281" spans="1:15">
      <c r="A281" s="329"/>
      <c r="B281" s="302"/>
      <c r="C281" s="303"/>
      <c r="D281" s="305"/>
      <c r="E281" s="309"/>
      <c r="F281" s="302"/>
      <c r="G281" s="302"/>
      <c r="H281" s="309"/>
      <c r="I281" s="309"/>
      <c r="J281" s="309"/>
      <c r="K281" s="302"/>
      <c r="L281" s="302"/>
      <c r="M281" s="306"/>
      <c r="N281" s="303"/>
      <c r="O281" s="307"/>
    </row>
    <row r="282" spans="1:15">
      <c r="A282" s="329"/>
      <c r="B282" s="302"/>
      <c r="C282" s="303"/>
      <c r="D282" s="305"/>
      <c r="E282" s="309"/>
      <c r="F282" s="302"/>
      <c r="G282" s="302"/>
      <c r="H282" s="309"/>
      <c r="I282" s="309"/>
      <c r="J282" s="309"/>
      <c r="K282" s="302"/>
      <c r="L282" s="302"/>
      <c r="M282" s="306"/>
      <c r="N282" s="303"/>
      <c r="O282" s="307"/>
    </row>
    <row r="283" spans="1:15">
      <c r="A283" s="329"/>
      <c r="B283" s="302"/>
      <c r="C283" s="303"/>
      <c r="D283" s="305"/>
      <c r="E283" s="309"/>
      <c r="F283" s="302"/>
      <c r="G283" s="302"/>
      <c r="H283" s="309"/>
      <c r="I283" s="309"/>
      <c r="J283" s="309"/>
      <c r="K283" s="302"/>
      <c r="L283" s="302"/>
      <c r="M283" s="306"/>
      <c r="N283" s="303"/>
      <c r="O283" s="307"/>
    </row>
    <row r="284" spans="1:15" ht="15.75" thickBot="1">
      <c r="A284" s="330"/>
      <c r="B284" s="312"/>
      <c r="C284" s="313"/>
      <c r="D284" s="315"/>
      <c r="E284" s="314"/>
      <c r="F284" s="316"/>
      <c r="G284" s="316"/>
      <c r="H284" s="314"/>
      <c r="I284" s="314"/>
      <c r="J284" s="314"/>
      <c r="K284" s="312"/>
      <c r="L284" s="312"/>
      <c r="M284" s="317"/>
      <c r="N284" s="313"/>
      <c r="O284" s="318"/>
    </row>
    <row r="285" spans="1:15">
      <c r="A285" s="327"/>
      <c r="B285" s="295"/>
      <c r="C285" s="296"/>
      <c r="D285" s="298"/>
      <c r="E285" s="320"/>
      <c r="F285" s="328"/>
      <c r="G285" s="328"/>
      <c r="H285" s="295"/>
      <c r="I285" s="295"/>
      <c r="J285" s="295"/>
      <c r="K285" s="295"/>
      <c r="L285" s="295"/>
      <c r="M285" s="299"/>
      <c r="N285" s="296"/>
      <c r="O285" s="300"/>
    </row>
    <row r="286" spans="1:15">
      <c r="A286" s="329"/>
      <c r="B286" s="302"/>
      <c r="C286" s="303"/>
      <c r="D286" s="305"/>
      <c r="E286" s="309"/>
      <c r="F286" s="302"/>
      <c r="G286" s="302"/>
      <c r="H286" s="302"/>
      <c r="I286" s="302"/>
      <c r="J286" s="302"/>
      <c r="K286" s="302"/>
      <c r="L286" s="302"/>
      <c r="M286" s="306"/>
      <c r="N286" s="303"/>
      <c r="O286" s="307"/>
    </row>
    <row r="287" spans="1:15">
      <c r="A287" s="329"/>
      <c r="B287" s="302"/>
      <c r="C287" s="303"/>
      <c r="D287" s="305"/>
      <c r="E287" s="309"/>
      <c r="F287" s="302"/>
      <c r="G287" s="302"/>
      <c r="H287" s="302"/>
      <c r="I287" s="302"/>
      <c r="J287" s="302"/>
      <c r="K287" s="302"/>
      <c r="L287" s="302"/>
      <c r="M287" s="306"/>
      <c r="N287" s="303"/>
      <c r="O287" s="307"/>
    </row>
    <row r="288" spans="1:15">
      <c r="A288" s="329"/>
      <c r="B288" s="302"/>
      <c r="C288" s="303"/>
      <c r="D288" s="305"/>
      <c r="E288" s="309"/>
      <c r="F288" s="302"/>
      <c r="G288" s="302"/>
      <c r="H288" s="302"/>
      <c r="I288" s="302"/>
      <c r="J288" s="302"/>
      <c r="K288" s="302"/>
      <c r="L288" s="302"/>
      <c r="M288" s="306"/>
      <c r="N288" s="303"/>
      <c r="O288" s="307"/>
    </row>
    <row r="289" spans="1:15">
      <c r="A289" s="329"/>
      <c r="B289" s="302"/>
      <c r="C289" s="303"/>
      <c r="D289" s="305"/>
      <c r="E289" s="309"/>
      <c r="F289" s="302"/>
      <c r="G289" s="302"/>
      <c r="H289" s="302"/>
      <c r="I289" s="302"/>
      <c r="J289" s="302"/>
      <c r="K289" s="302"/>
      <c r="L289" s="302"/>
      <c r="M289" s="302"/>
      <c r="N289" s="303"/>
      <c r="O289" s="307"/>
    </row>
    <row r="290" spans="1:15">
      <c r="A290" s="329"/>
      <c r="B290" s="302"/>
      <c r="C290" s="303"/>
      <c r="D290" s="305"/>
      <c r="E290" s="309"/>
      <c r="F290" s="302"/>
      <c r="G290" s="302"/>
      <c r="H290" s="302"/>
      <c r="I290" s="302"/>
      <c r="J290" s="302"/>
      <c r="K290" s="302"/>
      <c r="L290" s="302"/>
      <c r="M290" s="306"/>
      <c r="N290" s="303"/>
      <c r="O290" s="307"/>
    </row>
    <row r="291" spans="1:15">
      <c r="A291" s="329"/>
      <c r="B291" s="302"/>
      <c r="C291" s="303"/>
      <c r="D291" s="305"/>
      <c r="E291" s="309"/>
      <c r="F291" s="302"/>
      <c r="G291" s="302"/>
      <c r="H291" s="302"/>
      <c r="I291" s="302"/>
      <c r="J291" s="302"/>
      <c r="K291" s="302"/>
      <c r="L291" s="302"/>
      <c r="M291" s="306"/>
      <c r="N291" s="303"/>
      <c r="O291" s="307"/>
    </row>
    <row r="292" spans="1:15">
      <c r="A292" s="329"/>
      <c r="B292" s="302"/>
      <c r="C292" s="303"/>
      <c r="D292" s="305"/>
      <c r="E292" s="309"/>
      <c r="F292" s="302"/>
      <c r="G292" s="302"/>
      <c r="H292" s="302"/>
      <c r="I292" s="302"/>
      <c r="J292" s="302"/>
      <c r="K292" s="302"/>
      <c r="L292" s="302"/>
      <c r="M292" s="306"/>
      <c r="N292" s="303"/>
      <c r="O292" s="307"/>
    </row>
    <row r="293" spans="1:15">
      <c r="A293" s="329"/>
      <c r="B293" s="302"/>
      <c r="C293" s="303"/>
      <c r="D293" s="305"/>
      <c r="E293" s="309"/>
      <c r="F293" s="302"/>
      <c r="G293" s="302"/>
      <c r="H293" s="302"/>
      <c r="I293" s="302"/>
      <c r="J293" s="302"/>
      <c r="K293" s="302"/>
      <c r="L293" s="302"/>
      <c r="M293" s="306"/>
      <c r="N293" s="303"/>
      <c r="O293" s="307"/>
    </row>
    <row r="294" spans="1:15">
      <c r="A294" s="329"/>
      <c r="B294" s="302"/>
      <c r="C294" s="303"/>
      <c r="D294" s="305"/>
      <c r="E294" s="309"/>
      <c r="F294" s="302"/>
      <c r="G294" s="302"/>
      <c r="H294" s="302"/>
      <c r="I294" s="302"/>
      <c r="J294" s="302"/>
      <c r="K294" s="302"/>
      <c r="L294" s="302"/>
      <c r="M294" s="306"/>
      <c r="N294" s="303"/>
      <c r="O294" s="307"/>
    </row>
    <row r="295" spans="1:15">
      <c r="A295" s="329"/>
      <c r="B295" s="302"/>
      <c r="C295" s="303"/>
      <c r="D295" s="305"/>
      <c r="E295" s="309"/>
      <c r="F295" s="302"/>
      <c r="G295" s="302"/>
      <c r="H295" s="302"/>
      <c r="I295" s="302"/>
      <c r="J295" s="302"/>
      <c r="K295" s="302"/>
      <c r="L295" s="302"/>
      <c r="M295" s="306"/>
      <c r="N295" s="303"/>
      <c r="O295" s="307"/>
    </row>
    <row r="296" spans="1:15">
      <c r="A296" s="329"/>
      <c r="B296" s="302"/>
      <c r="C296" s="303"/>
      <c r="D296" s="305"/>
      <c r="E296" s="309"/>
      <c r="F296" s="302"/>
      <c r="G296" s="302"/>
      <c r="H296" s="302"/>
      <c r="I296" s="302"/>
      <c r="J296" s="302"/>
      <c r="K296" s="302"/>
      <c r="L296" s="302"/>
      <c r="M296" s="306"/>
      <c r="N296" s="303"/>
      <c r="O296" s="307"/>
    </row>
    <row r="297" spans="1:15">
      <c r="A297" s="329"/>
      <c r="B297" s="302"/>
      <c r="C297" s="303"/>
      <c r="D297" s="305"/>
      <c r="E297" s="309"/>
      <c r="F297" s="302"/>
      <c r="G297" s="302"/>
      <c r="H297" s="302"/>
      <c r="I297" s="302"/>
      <c r="J297" s="302"/>
      <c r="K297" s="302"/>
      <c r="L297" s="302"/>
      <c r="M297" s="306"/>
      <c r="N297" s="303"/>
      <c r="O297" s="307"/>
    </row>
    <row r="298" spans="1:15">
      <c r="A298" s="329"/>
      <c r="B298" s="302"/>
      <c r="C298" s="303"/>
      <c r="D298" s="305"/>
      <c r="E298" s="309"/>
      <c r="F298" s="302"/>
      <c r="G298" s="302"/>
      <c r="H298" s="302"/>
      <c r="I298" s="302"/>
      <c r="J298" s="302"/>
      <c r="K298" s="302"/>
      <c r="L298" s="302"/>
      <c r="M298" s="302"/>
      <c r="N298" s="303"/>
      <c r="O298" s="307"/>
    </row>
    <row r="299" spans="1:15">
      <c r="A299" s="329"/>
      <c r="B299" s="302"/>
      <c r="C299" s="303"/>
      <c r="D299" s="305"/>
      <c r="E299" s="309"/>
      <c r="F299" s="302"/>
      <c r="G299" s="302"/>
      <c r="H299" s="302"/>
      <c r="I299" s="302"/>
      <c r="J299" s="302"/>
      <c r="K299" s="302"/>
      <c r="L299" s="302"/>
      <c r="M299" s="302"/>
      <c r="N299" s="303"/>
      <c r="O299" s="307"/>
    </row>
    <row r="300" spans="1:15">
      <c r="A300" s="329"/>
      <c r="B300" s="302"/>
      <c r="C300" s="303"/>
      <c r="D300" s="305"/>
      <c r="E300" s="309"/>
      <c r="F300" s="302"/>
      <c r="G300" s="302"/>
      <c r="H300" s="302"/>
      <c r="I300" s="302"/>
      <c r="J300" s="302"/>
      <c r="K300" s="302"/>
      <c r="L300" s="302"/>
      <c r="M300" s="302"/>
      <c r="N300" s="303"/>
      <c r="O300" s="307"/>
    </row>
    <row r="301" spans="1:15">
      <c r="A301" s="329"/>
      <c r="B301" s="302"/>
      <c r="C301" s="303"/>
      <c r="D301" s="305"/>
      <c r="E301" s="309"/>
      <c r="F301" s="302"/>
      <c r="G301" s="302"/>
      <c r="H301" s="302"/>
      <c r="I301" s="302"/>
      <c r="J301" s="302"/>
      <c r="K301" s="302"/>
      <c r="L301" s="302"/>
      <c r="M301" s="306"/>
      <c r="N301" s="303"/>
      <c r="O301" s="307"/>
    </row>
    <row r="302" spans="1:15">
      <c r="A302" s="329"/>
      <c r="B302" s="302"/>
      <c r="C302" s="303"/>
      <c r="D302" s="305"/>
      <c r="E302" s="309"/>
      <c r="F302" s="302"/>
      <c r="G302" s="302"/>
      <c r="H302" s="302"/>
      <c r="I302" s="302"/>
      <c r="J302" s="302"/>
      <c r="K302" s="302"/>
      <c r="L302" s="302"/>
      <c r="M302" s="306"/>
      <c r="N302" s="303"/>
      <c r="O302" s="307"/>
    </row>
    <row r="303" spans="1:15">
      <c r="A303" s="329"/>
      <c r="B303" s="302"/>
      <c r="C303" s="303"/>
      <c r="D303" s="305"/>
      <c r="E303" s="309"/>
      <c r="F303" s="302"/>
      <c r="G303" s="302"/>
      <c r="H303" s="302"/>
      <c r="I303" s="302"/>
      <c r="J303" s="302"/>
      <c r="K303" s="302"/>
      <c r="L303" s="302"/>
      <c r="M303" s="306"/>
      <c r="N303" s="303"/>
      <c r="O303" s="307"/>
    </row>
    <row r="304" spans="1:15" ht="15.75" thickBot="1">
      <c r="A304" s="330"/>
      <c r="B304" s="312"/>
      <c r="C304" s="313"/>
      <c r="D304" s="315"/>
      <c r="E304" s="314"/>
      <c r="F304" s="316"/>
      <c r="G304" s="316"/>
      <c r="H304" s="312"/>
      <c r="I304" s="312"/>
      <c r="J304" s="312"/>
      <c r="K304" s="312"/>
      <c r="L304" s="312"/>
      <c r="M304" s="317"/>
      <c r="N304" s="313"/>
      <c r="O304" s="318"/>
    </row>
    <row r="305" spans="1:15">
      <c r="A305" s="327"/>
      <c r="B305" s="295"/>
      <c r="C305" s="296"/>
      <c r="D305" s="298"/>
      <c r="E305" s="320"/>
      <c r="F305" s="328"/>
      <c r="G305" s="328"/>
      <c r="H305" s="295"/>
      <c r="I305" s="295"/>
      <c r="J305" s="295"/>
      <c r="K305" s="295"/>
      <c r="L305" s="295"/>
      <c r="M305" s="299"/>
      <c r="N305" s="296"/>
      <c r="O305" s="300"/>
    </row>
    <row r="306" spans="1:15">
      <c r="A306" s="329"/>
      <c r="B306" s="302"/>
      <c r="C306" s="303"/>
      <c r="D306" s="305"/>
      <c r="E306" s="309"/>
      <c r="F306" s="302"/>
      <c r="G306" s="302"/>
      <c r="H306" s="302"/>
      <c r="I306" s="302"/>
      <c r="J306" s="302"/>
      <c r="K306" s="302"/>
      <c r="L306" s="302"/>
      <c r="M306" s="306"/>
      <c r="N306" s="303"/>
      <c r="O306" s="307"/>
    </row>
    <row r="307" spans="1:15">
      <c r="A307" s="329"/>
      <c r="B307" s="302"/>
      <c r="C307" s="303"/>
      <c r="D307" s="305"/>
      <c r="E307" s="309"/>
      <c r="F307" s="302"/>
      <c r="G307" s="302"/>
      <c r="H307" s="302"/>
      <c r="I307" s="302"/>
      <c r="J307" s="302"/>
      <c r="K307" s="302"/>
      <c r="L307" s="302"/>
      <c r="M307" s="306"/>
      <c r="N307" s="303"/>
      <c r="O307" s="307"/>
    </row>
    <row r="308" spans="1:15">
      <c r="A308" s="329"/>
      <c r="B308" s="302"/>
      <c r="C308" s="303"/>
      <c r="D308" s="305"/>
      <c r="E308" s="309"/>
      <c r="F308" s="302"/>
      <c r="G308" s="302"/>
      <c r="H308" s="302"/>
      <c r="I308" s="302"/>
      <c r="J308" s="302"/>
      <c r="K308" s="302"/>
      <c r="L308" s="302"/>
      <c r="M308" s="306"/>
      <c r="N308" s="303"/>
      <c r="O308" s="307"/>
    </row>
    <row r="309" spans="1:15">
      <c r="A309" s="329"/>
      <c r="B309" s="302"/>
      <c r="C309" s="303"/>
      <c r="D309" s="305"/>
      <c r="E309" s="309"/>
      <c r="F309" s="302"/>
      <c r="G309" s="302"/>
      <c r="H309" s="302"/>
      <c r="I309" s="302"/>
      <c r="J309" s="302"/>
      <c r="K309" s="302"/>
      <c r="L309" s="302"/>
      <c r="M309" s="306"/>
      <c r="N309" s="303"/>
      <c r="O309" s="307"/>
    </row>
    <row r="310" spans="1:15">
      <c r="A310" s="329"/>
      <c r="B310" s="302"/>
      <c r="C310" s="303"/>
      <c r="D310" s="305"/>
      <c r="E310" s="309"/>
      <c r="F310" s="302"/>
      <c r="G310" s="302"/>
      <c r="H310" s="302"/>
      <c r="I310" s="302"/>
      <c r="J310" s="302"/>
      <c r="K310" s="302"/>
      <c r="L310" s="302"/>
      <c r="M310" s="306"/>
      <c r="N310" s="303"/>
      <c r="O310" s="307"/>
    </row>
    <row r="311" spans="1:15">
      <c r="A311" s="329"/>
      <c r="B311" s="302"/>
      <c r="C311" s="303"/>
      <c r="D311" s="305"/>
      <c r="E311" s="309"/>
      <c r="F311" s="302"/>
      <c r="G311" s="302"/>
      <c r="H311" s="302"/>
      <c r="I311" s="302"/>
      <c r="J311" s="302"/>
      <c r="K311" s="302"/>
      <c r="L311" s="302"/>
      <c r="M311" s="306"/>
      <c r="N311" s="303"/>
      <c r="O311" s="307"/>
    </row>
    <row r="312" spans="1:15">
      <c r="A312" s="329"/>
      <c r="B312" s="302"/>
      <c r="C312" s="303"/>
      <c r="D312" s="305"/>
      <c r="E312" s="309"/>
      <c r="F312" s="302"/>
      <c r="G312" s="302"/>
      <c r="H312" s="302"/>
      <c r="I312" s="302"/>
      <c r="J312" s="302"/>
      <c r="K312" s="302"/>
      <c r="L312" s="302"/>
      <c r="M312" s="306"/>
      <c r="N312" s="303"/>
      <c r="O312" s="307"/>
    </row>
    <row r="313" spans="1:15">
      <c r="A313" s="329"/>
      <c r="B313" s="302"/>
      <c r="C313" s="303"/>
      <c r="D313" s="305"/>
      <c r="E313" s="309"/>
      <c r="F313" s="302"/>
      <c r="G313" s="302"/>
      <c r="H313" s="302"/>
      <c r="I313" s="302"/>
      <c r="J313" s="302"/>
      <c r="K313" s="302"/>
      <c r="L313" s="302"/>
      <c r="M313" s="306"/>
      <c r="N313" s="303"/>
      <c r="O313" s="307"/>
    </row>
    <row r="314" spans="1:15">
      <c r="A314" s="329"/>
      <c r="B314" s="302"/>
      <c r="C314" s="303"/>
      <c r="D314" s="305"/>
      <c r="E314" s="309"/>
      <c r="F314" s="302"/>
      <c r="G314" s="302"/>
      <c r="H314" s="302"/>
      <c r="I314" s="302"/>
      <c r="J314" s="302"/>
      <c r="K314" s="302"/>
      <c r="L314" s="302"/>
      <c r="M314" s="306"/>
      <c r="N314" s="303"/>
      <c r="O314" s="307"/>
    </row>
    <row r="315" spans="1:15">
      <c r="A315" s="329"/>
      <c r="B315" s="302"/>
      <c r="C315" s="303"/>
      <c r="D315" s="305"/>
      <c r="E315" s="309"/>
      <c r="F315" s="302"/>
      <c r="G315" s="302"/>
      <c r="H315" s="302"/>
      <c r="I315" s="302"/>
      <c r="J315" s="302"/>
      <c r="K315" s="302"/>
      <c r="L315" s="302"/>
      <c r="M315" s="306"/>
      <c r="N315" s="303"/>
      <c r="O315" s="307"/>
    </row>
    <row r="316" spans="1:15">
      <c r="A316" s="329"/>
      <c r="B316" s="302"/>
      <c r="C316" s="303"/>
      <c r="D316" s="305"/>
      <c r="E316" s="309"/>
      <c r="F316" s="302"/>
      <c r="G316" s="302"/>
      <c r="H316" s="302"/>
      <c r="I316" s="302"/>
      <c r="J316" s="302"/>
      <c r="K316" s="302"/>
      <c r="L316" s="302"/>
      <c r="M316" s="306"/>
      <c r="N316" s="303"/>
      <c r="O316" s="307"/>
    </row>
    <row r="317" spans="1:15">
      <c r="A317" s="329"/>
      <c r="B317" s="302"/>
      <c r="C317" s="303"/>
      <c r="D317" s="305"/>
      <c r="E317" s="309"/>
      <c r="F317" s="302"/>
      <c r="G317" s="302"/>
      <c r="H317" s="302"/>
      <c r="I317" s="302"/>
      <c r="J317" s="302"/>
      <c r="K317" s="302"/>
      <c r="L317" s="302"/>
      <c r="M317" s="306"/>
      <c r="N317" s="303"/>
      <c r="O317" s="307"/>
    </row>
    <row r="318" spans="1:15">
      <c r="A318" s="329"/>
      <c r="B318" s="302"/>
      <c r="C318" s="303"/>
      <c r="D318" s="305"/>
      <c r="E318" s="309"/>
      <c r="F318" s="302"/>
      <c r="G318" s="302"/>
      <c r="H318" s="302"/>
      <c r="I318" s="302"/>
      <c r="J318" s="302"/>
      <c r="K318" s="302"/>
      <c r="L318" s="302"/>
      <c r="M318" s="306"/>
      <c r="N318" s="303"/>
      <c r="O318" s="307"/>
    </row>
    <row r="319" spans="1:15">
      <c r="A319" s="329"/>
      <c r="B319" s="302"/>
      <c r="C319" s="303"/>
      <c r="D319" s="305"/>
      <c r="E319" s="309"/>
      <c r="F319" s="306"/>
      <c r="G319" s="306"/>
      <c r="H319" s="302"/>
      <c r="I319" s="302"/>
      <c r="J319" s="302"/>
      <c r="K319" s="302"/>
      <c r="L319" s="302"/>
      <c r="M319" s="306"/>
      <c r="N319" s="303"/>
      <c r="O319" s="307"/>
    </row>
    <row r="320" spans="1:15">
      <c r="A320" s="329"/>
      <c r="B320" s="302"/>
      <c r="C320" s="303"/>
      <c r="D320" s="305"/>
      <c r="E320" s="309"/>
      <c r="F320" s="302"/>
      <c r="G320" s="302"/>
      <c r="H320" s="302"/>
      <c r="I320" s="302"/>
      <c r="J320" s="302"/>
      <c r="K320" s="302"/>
      <c r="L320" s="302"/>
      <c r="M320" s="306"/>
      <c r="N320" s="303"/>
      <c r="O320" s="307"/>
    </row>
    <row r="321" spans="1:15">
      <c r="A321" s="329"/>
      <c r="B321" s="302"/>
      <c r="C321" s="303"/>
      <c r="D321" s="305"/>
      <c r="E321" s="309"/>
      <c r="F321" s="302"/>
      <c r="G321" s="302"/>
      <c r="H321" s="302"/>
      <c r="I321" s="302"/>
      <c r="J321" s="302"/>
      <c r="K321" s="302"/>
      <c r="L321" s="302"/>
      <c r="M321" s="306"/>
      <c r="N321" s="303"/>
      <c r="O321" s="307"/>
    </row>
    <row r="322" spans="1:15">
      <c r="A322" s="329"/>
      <c r="B322" s="302"/>
      <c r="C322" s="303"/>
      <c r="D322" s="305"/>
      <c r="E322" s="309"/>
      <c r="F322" s="302"/>
      <c r="G322" s="302"/>
      <c r="H322" s="302"/>
      <c r="I322" s="302"/>
      <c r="J322" s="302"/>
      <c r="K322" s="302"/>
      <c r="L322" s="302"/>
      <c r="M322" s="306"/>
      <c r="N322" s="303"/>
      <c r="O322" s="307"/>
    </row>
    <row r="323" spans="1:15">
      <c r="A323" s="329"/>
      <c r="B323" s="302"/>
      <c r="C323" s="303"/>
      <c r="D323" s="305"/>
      <c r="E323" s="309"/>
      <c r="F323" s="302"/>
      <c r="G323" s="302"/>
      <c r="H323" s="302"/>
      <c r="I323" s="302"/>
      <c r="J323" s="302"/>
      <c r="K323" s="302"/>
      <c r="L323" s="302"/>
      <c r="M323" s="306"/>
      <c r="N323" s="303"/>
      <c r="O323" s="307"/>
    </row>
    <row r="324" spans="1:15" ht="15.75" thickBot="1">
      <c r="A324" s="330"/>
      <c r="B324" s="312"/>
      <c r="C324" s="313"/>
      <c r="D324" s="315"/>
      <c r="E324" s="314"/>
      <c r="F324" s="316"/>
      <c r="G324" s="316"/>
      <c r="H324" s="312"/>
      <c r="I324" s="312"/>
      <c r="J324" s="312"/>
      <c r="K324" s="312"/>
      <c r="L324" s="312"/>
      <c r="M324" s="317"/>
      <c r="N324" s="313"/>
      <c r="O324" s="318"/>
    </row>
    <row r="325" spans="1:15">
      <c r="A325" s="327"/>
      <c r="B325" s="295"/>
      <c r="C325" s="296"/>
      <c r="D325" s="298"/>
      <c r="E325" s="320"/>
      <c r="F325" s="328"/>
      <c r="G325" s="328"/>
      <c r="H325" s="295"/>
      <c r="I325" s="295"/>
      <c r="J325" s="295"/>
      <c r="K325" s="295"/>
      <c r="L325" s="295"/>
      <c r="M325" s="299"/>
      <c r="N325" s="296"/>
      <c r="O325" s="300"/>
    </row>
    <row r="326" spans="1:15">
      <c r="A326" s="329"/>
      <c r="B326" s="302"/>
      <c r="C326" s="303"/>
      <c r="D326" s="305"/>
      <c r="E326" s="309"/>
      <c r="F326" s="302"/>
      <c r="G326" s="302"/>
      <c r="H326" s="302"/>
      <c r="I326" s="302"/>
      <c r="J326" s="302"/>
      <c r="K326" s="302"/>
      <c r="L326" s="302"/>
      <c r="M326" s="306"/>
      <c r="N326" s="303"/>
      <c r="O326" s="307"/>
    </row>
    <row r="327" spans="1:15">
      <c r="A327" s="329"/>
      <c r="B327" s="302"/>
      <c r="C327" s="303"/>
      <c r="D327" s="305"/>
      <c r="E327" s="309"/>
      <c r="F327" s="302"/>
      <c r="G327" s="302"/>
      <c r="H327" s="302"/>
      <c r="I327" s="302"/>
      <c r="J327" s="302"/>
      <c r="K327" s="302"/>
      <c r="L327" s="302"/>
      <c r="M327" s="306"/>
      <c r="N327" s="303"/>
      <c r="O327" s="307"/>
    </row>
    <row r="328" spans="1:15">
      <c r="A328" s="329"/>
      <c r="B328" s="302"/>
      <c r="C328" s="303"/>
      <c r="D328" s="305"/>
      <c r="E328" s="309"/>
      <c r="F328" s="302"/>
      <c r="G328" s="302"/>
      <c r="H328" s="302"/>
      <c r="I328" s="302"/>
      <c r="J328" s="302"/>
      <c r="K328" s="302"/>
      <c r="L328" s="302"/>
      <c r="M328" s="306"/>
      <c r="N328" s="303"/>
      <c r="O328" s="307"/>
    </row>
    <row r="329" spans="1:15">
      <c r="A329" s="329"/>
      <c r="B329" s="302"/>
      <c r="C329" s="303"/>
      <c r="D329" s="305"/>
      <c r="E329" s="309"/>
      <c r="F329" s="302"/>
      <c r="G329" s="302"/>
      <c r="H329" s="302"/>
      <c r="I329" s="302"/>
      <c r="J329" s="302"/>
      <c r="K329" s="302"/>
      <c r="L329" s="302"/>
      <c r="M329" s="306"/>
      <c r="N329" s="303"/>
      <c r="O329" s="307"/>
    </row>
    <row r="330" spans="1:15">
      <c r="A330" s="329"/>
      <c r="B330" s="302"/>
      <c r="C330" s="303"/>
      <c r="D330" s="305"/>
      <c r="E330" s="309"/>
      <c r="F330" s="302"/>
      <c r="G330" s="302"/>
      <c r="H330" s="302"/>
      <c r="I330" s="302"/>
      <c r="J330" s="302"/>
      <c r="K330" s="302"/>
      <c r="L330" s="302"/>
      <c r="M330" s="306"/>
      <c r="N330" s="303"/>
      <c r="O330" s="307"/>
    </row>
    <row r="331" spans="1:15">
      <c r="A331" s="329"/>
      <c r="B331" s="302"/>
      <c r="C331" s="303"/>
      <c r="D331" s="305"/>
      <c r="E331" s="309"/>
      <c r="F331" s="302"/>
      <c r="G331" s="302"/>
      <c r="H331" s="302"/>
      <c r="I331" s="302"/>
      <c r="J331" s="302"/>
      <c r="K331" s="302"/>
      <c r="L331" s="302"/>
      <c r="M331" s="306"/>
      <c r="N331" s="303"/>
      <c r="O331" s="307"/>
    </row>
    <row r="332" spans="1:15">
      <c r="A332" s="329"/>
      <c r="B332" s="302"/>
      <c r="C332" s="303"/>
      <c r="D332" s="305"/>
      <c r="E332" s="309"/>
      <c r="F332" s="302"/>
      <c r="G332" s="302"/>
      <c r="H332" s="302"/>
      <c r="I332" s="302"/>
      <c r="J332" s="302"/>
      <c r="K332" s="302"/>
      <c r="L332" s="302"/>
      <c r="M332" s="306"/>
      <c r="N332" s="303"/>
      <c r="O332" s="307"/>
    </row>
    <row r="333" spans="1:15">
      <c r="A333" s="329"/>
      <c r="B333" s="302"/>
      <c r="C333" s="303"/>
      <c r="D333" s="305"/>
      <c r="E333" s="309"/>
      <c r="F333" s="302"/>
      <c r="G333" s="302"/>
      <c r="H333" s="302"/>
      <c r="I333" s="302"/>
      <c r="J333" s="302"/>
      <c r="K333" s="302"/>
      <c r="L333" s="302"/>
      <c r="M333" s="306"/>
      <c r="N333" s="303"/>
      <c r="O333" s="307"/>
    </row>
    <row r="334" spans="1:15">
      <c r="A334" s="329"/>
      <c r="B334" s="302"/>
      <c r="C334" s="303"/>
      <c r="D334" s="305"/>
      <c r="E334" s="309"/>
      <c r="F334" s="302"/>
      <c r="G334" s="302"/>
      <c r="H334" s="302"/>
      <c r="I334" s="302"/>
      <c r="J334" s="302"/>
      <c r="K334" s="302"/>
      <c r="L334" s="302"/>
      <c r="M334" s="306"/>
      <c r="N334" s="303"/>
      <c r="O334" s="307"/>
    </row>
    <row r="335" spans="1:15">
      <c r="A335" s="329"/>
      <c r="B335" s="302"/>
      <c r="C335" s="303"/>
      <c r="D335" s="305"/>
      <c r="E335" s="309"/>
      <c r="F335" s="302"/>
      <c r="G335" s="302"/>
      <c r="H335" s="302"/>
      <c r="I335" s="302"/>
      <c r="J335" s="302"/>
      <c r="K335" s="302"/>
      <c r="L335" s="302"/>
      <c r="M335" s="306"/>
      <c r="N335" s="303"/>
      <c r="O335" s="307"/>
    </row>
    <row r="336" spans="1:15">
      <c r="A336" s="329"/>
      <c r="B336" s="302"/>
      <c r="C336" s="303"/>
      <c r="D336" s="305"/>
      <c r="E336" s="309"/>
      <c r="F336" s="302"/>
      <c r="G336" s="302"/>
      <c r="H336" s="302"/>
      <c r="I336" s="302"/>
      <c r="J336" s="302"/>
      <c r="K336" s="302"/>
      <c r="L336" s="302"/>
      <c r="M336" s="306"/>
      <c r="N336" s="303"/>
      <c r="O336" s="307"/>
    </row>
    <row r="337" spans="1:15">
      <c r="A337" s="329"/>
      <c r="B337" s="302"/>
      <c r="C337" s="303"/>
      <c r="D337" s="305"/>
      <c r="E337" s="309"/>
      <c r="F337" s="302"/>
      <c r="G337" s="302"/>
      <c r="H337" s="302"/>
      <c r="I337" s="302"/>
      <c r="J337" s="302"/>
      <c r="K337" s="302"/>
      <c r="L337" s="302"/>
      <c r="M337" s="306"/>
      <c r="N337" s="303"/>
      <c r="O337" s="307"/>
    </row>
    <row r="338" spans="1:15">
      <c r="A338" s="329"/>
      <c r="B338" s="302"/>
      <c r="C338" s="303"/>
      <c r="D338" s="305"/>
      <c r="E338" s="309"/>
      <c r="F338" s="302"/>
      <c r="G338" s="302"/>
      <c r="H338" s="302"/>
      <c r="I338" s="302"/>
      <c r="J338" s="302"/>
      <c r="K338" s="302"/>
      <c r="L338" s="302"/>
      <c r="M338" s="306"/>
      <c r="N338" s="303"/>
      <c r="O338" s="307"/>
    </row>
    <row r="339" spans="1:15">
      <c r="A339" s="329"/>
      <c r="B339" s="302"/>
      <c r="C339" s="303"/>
      <c r="D339" s="305"/>
      <c r="E339" s="309"/>
      <c r="F339" s="306"/>
      <c r="G339" s="306"/>
      <c r="H339" s="302"/>
      <c r="I339" s="302"/>
      <c r="J339" s="302"/>
      <c r="K339" s="302"/>
      <c r="L339" s="302"/>
      <c r="M339" s="306"/>
      <c r="N339" s="303"/>
      <c r="O339" s="307"/>
    </row>
    <row r="340" spans="1:15">
      <c r="A340" s="329"/>
      <c r="B340" s="302"/>
      <c r="C340" s="303"/>
      <c r="D340" s="305"/>
      <c r="E340" s="309"/>
      <c r="F340" s="302"/>
      <c r="G340" s="302"/>
      <c r="H340" s="302"/>
      <c r="I340" s="302"/>
      <c r="J340" s="302"/>
      <c r="K340" s="302"/>
      <c r="L340" s="302"/>
      <c r="M340" s="306"/>
      <c r="N340" s="303"/>
      <c r="O340" s="307"/>
    </row>
    <row r="341" spans="1:15">
      <c r="A341" s="329"/>
      <c r="B341" s="302"/>
      <c r="C341" s="303"/>
      <c r="D341" s="305"/>
      <c r="E341" s="309"/>
      <c r="F341" s="302"/>
      <c r="G341" s="302"/>
      <c r="H341" s="302"/>
      <c r="I341" s="302"/>
      <c r="J341" s="302"/>
      <c r="K341" s="302"/>
      <c r="L341" s="302"/>
      <c r="M341" s="306"/>
      <c r="N341" s="303"/>
      <c r="O341" s="307"/>
    </row>
    <row r="342" spans="1:15">
      <c r="A342" s="329"/>
      <c r="B342" s="302"/>
      <c r="C342" s="303"/>
      <c r="D342" s="305"/>
      <c r="E342" s="309"/>
      <c r="F342" s="302"/>
      <c r="G342" s="302"/>
      <c r="H342" s="302"/>
      <c r="I342" s="302"/>
      <c r="J342" s="302"/>
      <c r="K342" s="302"/>
      <c r="L342" s="302"/>
      <c r="M342" s="306"/>
      <c r="N342" s="303"/>
      <c r="O342" s="307"/>
    </row>
    <row r="343" spans="1:15">
      <c r="A343" s="329"/>
      <c r="B343" s="302"/>
      <c r="C343" s="303"/>
      <c r="D343" s="305"/>
      <c r="E343" s="309"/>
      <c r="F343" s="302"/>
      <c r="G343" s="302"/>
      <c r="H343" s="302"/>
      <c r="I343" s="302"/>
      <c r="J343" s="302"/>
      <c r="K343" s="302"/>
      <c r="L343" s="302"/>
      <c r="M343" s="306"/>
      <c r="N343" s="303"/>
      <c r="O343" s="307"/>
    </row>
    <row r="344" spans="1:15" ht="15.75" thickBot="1">
      <c r="A344" s="330"/>
      <c r="B344" s="312"/>
      <c r="C344" s="313"/>
      <c r="D344" s="315"/>
      <c r="E344" s="314"/>
      <c r="F344" s="316"/>
      <c r="G344" s="316"/>
      <c r="H344" s="312"/>
      <c r="I344" s="312"/>
      <c r="J344" s="312"/>
      <c r="K344" s="312"/>
      <c r="L344" s="312"/>
      <c r="M344" s="317"/>
      <c r="N344" s="313"/>
      <c r="O344" s="318"/>
    </row>
    <row r="345" spans="1:15">
      <c r="A345" s="327"/>
      <c r="B345" s="295"/>
      <c r="C345" s="296"/>
      <c r="D345" s="298"/>
      <c r="E345" s="320"/>
      <c r="F345" s="328"/>
      <c r="G345" s="328"/>
      <c r="H345" s="295"/>
      <c r="I345" s="295"/>
      <c r="J345" s="295"/>
      <c r="K345" s="295"/>
      <c r="L345" s="295"/>
      <c r="M345" s="299"/>
      <c r="N345" s="296"/>
      <c r="O345" s="300"/>
    </row>
    <row r="346" spans="1:15">
      <c r="A346" s="329"/>
      <c r="B346" s="302"/>
      <c r="C346" s="303"/>
      <c r="D346" s="305"/>
      <c r="E346" s="309"/>
      <c r="F346" s="302"/>
      <c r="G346" s="302"/>
      <c r="H346" s="302"/>
      <c r="I346" s="302"/>
      <c r="J346" s="302"/>
      <c r="K346" s="302"/>
      <c r="L346" s="302"/>
      <c r="M346" s="306"/>
      <c r="N346" s="303"/>
      <c r="O346" s="307"/>
    </row>
    <row r="347" spans="1:15">
      <c r="A347" s="329"/>
      <c r="B347" s="302"/>
      <c r="C347" s="303"/>
      <c r="D347" s="305"/>
      <c r="E347" s="309"/>
      <c r="F347" s="302"/>
      <c r="G347" s="302"/>
      <c r="H347" s="302"/>
      <c r="I347" s="302"/>
      <c r="J347" s="302"/>
      <c r="K347" s="302"/>
      <c r="L347" s="302"/>
      <c r="M347" s="306"/>
      <c r="N347" s="303"/>
      <c r="O347" s="307"/>
    </row>
    <row r="348" spans="1:15">
      <c r="A348" s="329"/>
      <c r="B348" s="302"/>
      <c r="C348" s="303"/>
      <c r="D348" s="305"/>
      <c r="E348" s="309"/>
      <c r="F348" s="302"/>
      <c r="G348" s="302"/>
      <c r="H348" s="302"/>
      <c r="I348" s="302"/>
      <c r="J348" s="302"/>
      <c r="K348" s="302"/>
      <c r="L348" s="302"/>
      <c r="M348" s="306"/>
      <c r="N348" s="303"/>
      <c r="O348" s="307"/>
    </row>
    <row r="349" spans="1:15">
      <c r="A349" s="329"/>
      <c r="B349" s="302"/>
      <c r="C349" s="303"/>
      <c r="D349" s="305"/>
      <c r="E349" s="309"/>
      <c r="F349" s="302"/>
      <c r="G349" s="302"/>
      <c r="H349" s="302"/>
      <c r="I349" s="302"/>
      <c r="J349" s="302"/>
      <c r="K349" s="302"/>
      <c r="L349" s="302"/>
      <c r="M349" s="306"/>
      <c r="N349" s="303"/>
      <c r="O349" s="307"/>
    </row>
    <row r="350" spans="1:15">
      <c r="A350" s="329"/>
      <c r="B350" s="302"/>
      <c r="C350" s="303"/>
      <c r="D350" s="305"/>
      <c r="E350" s="309"/>
      <c r="F350" s="302"/>
      <c r="G350" s="302"/>
      <c r="H350" s="302"/>
      <c r="I350" s="302"/>
      <c r="J350" s="302"/>
      <c r="K350" s="302"/>
      <c r="L350" s="302"/>
      <c r="M350" s="306"/>
      <c r="N350" s="303"/>
      <c r="O350" s="307"/>
    </row>
    <row r="351" spans="1:15">
      <c r="A351" s="329"/>
      <c r="B351" s="302"/>
      <c r="C351" s="303"/>
      <c r="D351" s="305"/>
      <c r="E351" s="309"/>
      <c r="F351" s="302"/>
      <c r="G351" s="302"/>
      <c r="H351" s="302"/>
      <c r="I351" s="302"/>
      <c r="J351" s="302"/>
      <c r="K351" s="302"/>
      <c r="L351" s="302"/>
      <c r="M351" s="306"/>
      <c r="N351" s="303"/>
      <c r="O351" s="307"/>
    </row>
    <row r="352" spans="1:15">
      <c r="A352" s="329"/>
      <c r="B352" s="302"/>
      <c r="C352" s="303"/>
      <c r="D352" s="305"/>
      <c r="E352" s="309"/>
      <c r="F352" s="302"/>
      <c r="G352" s="302"/>
      <c r="H352" s="302"/>
      <c r="I352" s="302"/>
      <c r="J352" s="302"/>
      <c r="K352" s="302"/>
      <c r="L352" s="302"/>
      <c r="M352" s="306"/>
      <c r="N352" s="303"/>
      <c r="O352" s="307"/>
    </row>
    <row r="353" spans="1:15">
      <c r="A353" s="329"/>
      <c r="B353" s="302"/>
      <c r="C353" s="303"/>
      <c r="D353" s="305"/>
      <c r="E353" s="309"/>
      <c r="F353" s="302"/>
      <c r="G353" s="302"/>
      <c r="H353" s="302"/>
      <c r="I353" s="302"/>
      <c r="J353" s="302"/>
      <c r="K353" s="302"/>
      <c r="L353" s="302"/>
      <c r="M353" s="306"/>
      <c r="N353" s="303"/>
      <c r="O353" s="307"/>
    </row>
    <row r="354" spans="1:15">
      <c r="A354" s="329"/>
      <c r="B354" s="302"/>
      <c r="C354" s="303"/>
      <c r="D354" s="305"/>
      <c r="E354" s="309"/>
      <c r="F354" s="302"/>
      <c r="G354" s="302"/>
      <c r="H354" s="302"/>
      <c r="I354" s="302"/>
      <c r="J354" s="302"/>
      <c r="K354" s="302"/>
      <c r="L354" s="302"/>
      <c r="M354" s="306"/>
      <c r="N354" s="303"/>
      <c r="O354" s="307"/>
    </row>
    <row r="355" spans="1:15">
      <c r="A355" s="329"/>
      <c r="B355" s="302"/>
      <c r="C355" s="303"/>
      <c r="D355" s="305"/>
      <c r="E355" s="309"/>
      <c r="F355" s="302"/>
      <c r="G355" s="302"/>
      <c r="H355" s="302"/>
      <c r="I355" s="302"/>
      <c r="J355" s="302"/>
      <c r="K355" s="302"/>
      <c r="L355" s="302"/>
      <c r="M355" s="306"/>
      <c r="N355" s="303"/>
      <c r="O355" s="307"/>
    </row>
    <row r="356" spans="1:15">
      <c r="A356" s="329"/>
      <c r="B356" s="302"/>
      <c r="C356" s="303"/>
      <c r="D356" s="305"/>
      <c r="E356" s="309"/>
      <c r="F356" s="302"/>
      <c r="G356" s="302"/>
      <c r="H356" s="302"/>
      <c r="I356" s="302"/>
      <c r="J356" s="302"/>
      <c r="K356" s="302"/>
      <c r="L356" s="302"/>
      <c r="M356" s="306"/>
      <c r="N356" s="303"/>
      <c r="O356" s="307"/>
    </row>
    <row r="357" spans="1:15">
      <c r="A357" s="329"/>
      <c r="B357" s="302"/>
      <c r="C357" s="303"/>
      <c r="D357" s="305"/>
      <c r="E357" s="309"/>
      <c r="F357" s="302"/>
      <c r="G357" s="302"/>
      <c r="H357" s="302"/>
      <c r="I357" s="302"/>
      <c r="J357" s="302"/>
      <c r="K357" s="302"/>
      <c r="L357" s="302"/>
      <c r="M357" s="306"/>
      <c r="N357" s="303"/>
      <c r="O357" s="307"/>
    </row>
    <row r="358" spans="1:15">
      <c r="A358" s="329"/>
      <c r="B358" s="302"/>
      <c r="C358" s="303"/>
      <c r="D358" s="305"/>
      <c r="E358" s="309"/>
      <c r="F358" s="302"/>
      <c r="G358" s="302"/>
      <c r="H358" s="302"/>
      <c r="I358" s="302"/>
      <c r="J358" s="302"/>
      <c r="K358" s="302"/>
      <c r="L358" s="302"/>
      <c r="M358" s="306"/>
      <c r="N358" s="303"/>
      <c r="O358" s="307"/>
    </row>
    <row r="359" spans="1:15">
      <c r="A359" s="329"/>
      <c r="B359" s="302"/>
      <c r="C359" s="303"/>
      <c r="D359" s="305"/>
      <c r="E359" s="309"/>
      <c r="F359" s="306"/>
      <c r="G359" s="306"/>
      <c r="H359" s="302"/>
      <c r="I359" s="302"/>
      <c r="J359" s="302"/>
      <c r="K359" s="302"/>
      <c r="L359" s="302"/>
      <c r="M359" s="306"/>
      <c r="N359" s="303"/>
      <c r="O359" s="307"/>
    </row>
    <row r="360" spans="1:15">
      <c r="A360" s="329"/>
      <c r="B360" s="302"/>
      <c r="C360" s="303"/>
      <c r="D360" s="305"/>
      <c r="E360" s="309"/>
      <c r="F360" s="302"/>
      <c r="G360" s="302"/>
      <c r="H360" s="302"/>
      <c r="I360" s="302"/>
      <c r="J360" s="302"/>
      <c r="K360" s="302"/>
      <c r="L360" s="302"/>
      <c r="M360" s="306"/>
      <c r="N360" s="303"/>
      <c r="O360" s="307"/>
    </row>
    <row r="361" spans="1:15">
      <c r="A361" s="329"/>
      <c r="B361" s="302"/>
      <c r="C361" s="303"/>
      <c r="D361" s="305"/>
      <c r="E361" s="309"/>
      <c r="F361" s="302"/>
      <c r="G361" s="302"/>
      <c r="H361" s="302"/>
      <c r="I361" s="302"/>
      <c r="J361" s="302"/>
      <c r="K361" s="302"/>
      <c r="L361" s="302"/>
      <c r="M361" s="306"/>
      <c r="N361" s="303"/>
      <c r="O361" s="307"/>
    </row>
    <row r="362" spans="1:15">
      <c r="A362" s="329"/>
      <c r="B362" s="302"/>
      <c r="C362" s="303"/>
      <c r="D362" s="305"/>
      <c r="E362" s="309"/>
      <c r="F362" s="302"/>
      <c r="G362" s="302"/>
      <c r="H362" s="302"/>
      <c r="I362" s="302"/>
      <c r="J362" s="302"/>
      <c r="K362" s="302"/>
      <c r="L362" s="302"/>
      <c r="M362" s="306"/>
      <c r="N362" s="303"/>
      <c r="O362" s="307"/>
    </row>
    <row r="363" spans="1:15">
      <c r="A363" s="329"/>
      <c r="B363" s="302"/>
      <c r="C363" s="303"/>
      <c r="D363" s="305"/>
      <c r="E363" s="309"/>
      <c r="F363" s="302"/>
      <c r="G363" s="302"/>
      <c r="H363" s="302"/>
      <c r="I363" s="302"/>
      <c r="J363" s="302"/>
      <c r="K363" s="302"/>
      <c r="L363" s="302"/>
      <c r="M363" s="306"/>
      <c r="N363" s="303"/>
      <c r="O363" s="307"/>
    </row>
    <row r="364" spans="1:15" ht="15.75" thickBot="1">
      <c r="A364" s="330"/>
      <c r="B364" s="312"/>
      <c r="C364" s="313"/>
      <c r="D364" s="315"/>
      <c r="E364" s="314"/>
      <c r="F364" s="316"/>
      <c r="G364" s="316"/>
      <c r="H364" s="312"/>
      <c r="I364" s="312"/>
      <c r="J364" s="312"/>
      <c r="K364" s="312"/>
      <c r="L364" s="312"/>
      <c r="M364" s="317"/>
      <c r="N364" s="313"/>
      <c r="O364" s="318"/>
    </row>
    <row r="365" spans="1:15">
      <c r="A365" s="327"/>
      <c r="B365" s="295"/>
      <c r="C365" s="296"/>
      <c r="D365" s="298"/>
      <c r="E365" s="320"/>
      <c r="F365" s="328"/>
      <c r="G365" s="328"/>
      <c r="H365" s="295"/>
      <c r="I365" s="295"/>
      <c r="J365" s="295"/>
      <c r="K365" s="295"/>
      <c r="L365" s="295"/>
      <c r="M365" s="299"/>
      <c r="N365" s="296"/>
      <c r="O365" s="300"/>
    </row>
    <row r="366" spans="1:15">
      <c r="A366" s="329"/>
      <c r="B366" s="302"/>
      <c r="C366" s="303"/>
      <c r="D366" s="305"/>
      <c r="E366" s="309"/>
      <c r="F366" s="302"/>
      <c r="G366" s="302"/>
      <c r="H366" s="302"/>
      <c r="I366" s="302"/>
      <c r="J366" s="302"/>
      <c r="K366" s="302"/>
      <c r="L366" s="302"/>
      <c r="M366" s="306"/>
      <c r="N366" s="303"/>
      <c r="O366" s="307"/>
    </row>
    <row r="367" spans="1:15">
      <c r="A367" s="329"/>
      <c r="B367" s="302"/>
      <c r="C367" s="303"/>
      <c r="D367" s="305"/>
      <c r="E367" s="309"/>
      <c r="F367" s="302"/>
      <c r="G367" s="302"/>
      <c r="H367" s="302"/>
      <c r="I367" s="302"/>
      <c r="J367" s="302"/>
      <c r="K367" s="302"/>
      <c r="L367" s="302"/>
      <c r="M367" s="306"/>
      <c r="N367" s="303"/>
      <c r="O367" s="307"/>
    </row>
    <row r="368" spans="1:15">
      <c r="A368" s="329"/>
      <c r="B368" s="302"/>
      <c r="C368" s="303"/>
      <c r="D368" s="305"/>
      <c r="E368" s="309"/>
      <c r="F368" s="302"/>
      <c r="G368" s="302"/>
      <c r="H368" s="302"/>
      <c r="I368" s="302"/>
      <c r="J368" s="302"/>
      <c r="K368" s="302"/>
      <c r="L368" s="302"/>
      <c r="M368" s="306"/>
      <c r="N368" s="303"/>
      <c r="O368" s="307"/>
    </row>
    <row r="369" spans="1:15">
      <c r="A369" s="329"/>
      <c r="B369" s="302"/>
      <c r="C369" s="303"/>
      <c r="D369" s="305"/>
      <c r="E369" s="309"/>
      <c r="F369" s="302"/>
      <c r="G369" s="302"/>
      <c r="H369" s="302"/>
      <c r="I369" s="302"/>
      <c r="J369" s="302"/>
      <c r="K369" s="302"/>
      <c r="L369" s="302"/>
      <c r="M369" s="306"/>
      <c r="N369" s="303"/>
      <c r="O369" s="307"/>
    </row>
    <row r="370" spans="1:15">
      <c r="A370" s="329"/>
      <c r="B370" s="302"/>
      <c r="C370" s="303"/>
      <c r="D370" s="305"/>
      <c r="E370" s="309"/>
      <c r="F370" s="302"/>
      <c r="G370" s="302"/>
      <c r="H370" s="302"/>
      <c r="I370" s="302"/>
      <c r="J370" s="302"/>
      <c r="K370" s="302"/>
      <c r="L370" s="302"/>
      <c r="M370" s="306"/>
      <c r="N370" s="303"/>
      <c r="O370" s="307"/>
    </row>
    <row r="371" spans="1:15">
      <c r="A371" s="329"/>
      <c r="B371" s="302"/>
      <c r="C371" s="303"/>
      <c r="D371" s="305"/>
      <c r="E371" s="309"/>
      <c r="F371" s="302"/>
      <c r="G371" s="302"/>
      <c r="H371" s="302"/>
      <c r="I371" s="302"/>
      <c r="J371" s="302"/>
      <c r="K371" s="302"/>
      <c r="L371" s="302"/>
      <c r="M371" s="306"/>
      <c r="N371" s="303"/>
      <c r="O371" s="307"/>
    </row>
    <row r="372" spans="1:15">
      <c r="A372" s="329"/>
      <c r="B372" s="302"/>
      <c r="C372" s="303"/>
      <c r="D372" s="305"/>
      <c r="E372" s="309"/>
      <c r="F372" s="302"/>
      <c r="G372" s="302"/>
      <c r="H372" s="302"/>
      <c r="I372" s="302"/>
      <c r="J372" s="302"/>
      <c r="K372" s="302"/>
      <c r="L372" s="302"/>
      <c r="M372" s="306"/>
      <c r="N372" s="303"/>
      <c r="O372" s="307"/>
    </row>
    <row r="373" spans="1:15">
      <c r="A373" s="329"/>
      <c r="B373" s="302"/>
      <c r="C373" s="303"/>
      <c r="D373" s="305"/>
      <c r="E373" s="309"/>
      <c r="F373" s="302"/>
      <c r="G373" s="302"/>
      <c r="H373" s="302"/>
      <c r="I373" s="302"/>
      <c r="J373" s="302"/>
      <c r="K373" s="302"/>
      <c r="L373" s="302"/>
      <c r="M373" s="306"/>
      <c r="N373" s="303"/>
      <c r="O373" s="307"/>
    </row>
    <row r="374" spans="1:15">
      <c r="A374" s="329"/>
      <c r="B374" s="302"/>
      <c r="C374" s="303"/>
      <c r="D374" s="305"/>
      <c r="E374" s="309"/>
      <c r="F374" s="302"/>
      <c r="G374" s="302"/>
      <c r="H374" s="302"/>
      <c r="I374" s="302"/>
      <c r="J374" s="302"/>
      <c r="K374" s="302"/>
      <c r="L374" s="302"/>
      <c r="M374" s="306"/>
      <c r="N374" s="303"/>
      <c r="O374" s="307"/>
    </row>
    <row r="375" spans="1:15">
      <c r="A375" s="329"/>
      <c r="B375" s="302"/>
      <c r="C375" s="303"/>
      <c r="D375" s="305"/>
      <c r="E375" s="309"/>
      <c r="F375" s="302"/>
      <c r="G375" s="302"/>
      <c r="H375" s="302"/>
      <c r="I375" s="302"/>
      <c r="J375" s="302"/>
      <c r="K375" s="302"/>
      <c r="L375" s="302"/>
      <c r="M375" s="306"/>
      <c r="N375" s="303"/>
      <c r="O375" s="307"/>
    </row>
    <row r="376" spans="1:15">
      <c r="A376" s="329"/>
      <c r="B376" s="302"/>
      <c r="C376" s="303"/>
      <c r="D376" s="305"/>
      <c r="E376" s="309"/>
      <c r="F376" s="302"/>
      <c r="G376" s="302"/>
      <c r="H376" s="302"/>
      <c r="I376" s="302"/>
      <c r="J376" s="302"/>
      <c r="K376" s="302"/>
      <c r="L376" s="302"/>
      <c r="M376" s="306"/>
      <c r="N376" s="303"/>
      <c r="O376" s="307"/>
    </row>
    <row r="377" spans="1:15">
      <c r="A377" s="329"/>
      <c r="B377" s="302"/>
      <c r="C377" s="303"/>
      <c r="D377" s="305"/>
      <c r="E377" s="309"/>
      <c r="F377" s="302"/>
      <c r="G377" s="302"/>
      <c r="H377" s="302"/>
      <c r="I377" s="302"/>
      <c r="J377" s="302"/>
      <c r="K377" s="302"/>
      <c r="L377" s="302"/>
      <c r="M377" s="306"/>
      <c r="N377" s="303"/>
      <c r="O377" s="307"/>
    </row>
    <row r="378" spans="1:15">
      <c r="A378" s="329"/>
      <c r="B378" s="302"/>
      <c r="C378" s="303"/>
      <c r="D378" s="305"/>
      <c r="E378" s="309"/>
      <c r="F378" s="302"/>
      <c r="G378" s="302"/>
      <c r="H378" s="302"/>
      <c r="I378" s="302"/>
      <c r="J378" s="302"/>
      <c r="K378" s="302"/>
      <c r="L378" s="302"/>
      <c r="M378" s="306"/>
      <c r="N378" s="303"/>
      <c r="O378" s="307"/>
    </row>
    <row r="379" spans="1:15">
      <c r="A379" s="329"/>
      <c r="B379" s="302"/>
      <c r="C379" s="303"/>
      <c r="D379" s="305"/>
      <c r="E379" s="309"/>
      <c r="F379" s="306"/>
      <c r="G379" s="306"/>
      <c r="H379" s="302"/>
      <c r="I379" s="302"/>
      <c r="J379" s="302"/>
      <c r="K379" s="302"/>
      <c r="L379" s="302"/>
      <c r="M379" s="306"/>
      <c r="N379" s="303"/>
      <c r="O379" s="307"/>
    </row>
    <row r="380" spans="1:15">
      <c r="A380" s="329"/>
      <c r="B380" s="302"/>
      <c r="C380" s="303"/>
      <c r="D380" s="305"/>
      <c r="E380" s="309"/>
      <c r="F380" s="302"/>
      <c r="G380" s="302"/>
      <c r="H380" s="302"/>
      <c r="I380" s="302"/>
      <c r="J380" s="302"/>
      <c r="K380" s="302"/>
      <c r="L380" s="302"/>
      <c r="M380" s="306"/>
      <c r="N380" s="303"/>
      <c r="O380" s="307"/>
    </row>
    <row r="381" spans="1:15">
      <c r="A381" s="329"/>
      <c r="B381" s="302"/>
      <c r="C381" s="303"/>
      <c r="D381" s="305"/>
      <c r="E381" s="309"/>
      <c r="F381" s="302"/>
      <c r="G381" s="302"/>
      <c r="H381" s="302"/>
      <c r="I381" s="302"/>
      <c r="J381" s="302"/>
      <c r="K381" s="302"/>
      <c r="L381" s="302"/>
      <c r="M381" s="306"/>
      <c r="N381" s="303"/>
      <c r="O381" s="307"/>
    </row>
    <row r="382" spans="1:15">
      <c r="A382" s="329"/>
      <c r="B382" s="302"/>
      <c r="C382" s="303"/>
      <c r="D382" s="305"/>
      <c r="E382" s="309"/>
      <c r="F382" s="302"/>
      <c r="G382" s="302"/>
      <c r="H382" s="302"/>
      <c r="I382" s="302"/>
      <c r="J382" s="302"/>
      <c r="K382" s="302"/>
      <c r="L382" s="302"/>
      <c r="M382" s="306"/>
      <c r="N382" s="303"/>
      <c r="O382" s="307"/>
    </row>
    <row r="383" spans="1:15">
      <c r="A383" s="329"/>
      <c r="B383" s="302"/>
      <c r="C383" s="303"/>
      <c r="D383" s="305"/>
      <c r="E383" s="309"/>
      <c r="F383" s="302"/>
      <c r="G383" s="302"/>
      <c r="H383" s="302"/>
      <c r="I383" s="302"/>
      <c r="J383" s="302"/>
      <c r="K383" s="302"/>
      <c r="L383" s="302"/>
      <c r="M383" s="306"/>
      <c r="N383" s="303"/>
      <c r="O383" s="307"/>
    </row>
    <row r="384" spans="1:15" ht="15.75" thickBot="1">
      <c r="A384" s="330"/>
      <c r="B384" s="312"/>
      <c r="C384" s="313"/>
      <c r="D384" s="315"/>
      <c r="E384" s="314"/>
      <c r="F384" s="316"/>
      <c r="G384" s="316"/>
      <c r="H384" s="312"/>
      <c r="I384" s="312"/>
      <c r="J384" s="312"/>
      <c r="K384" s="312"/>
      <c r="L384" s="312"/>
      <c r="M384" s="317"/>
      <c r="N384" s="313"/>
      <c r="O384" s="318"/>
    </row>
    <row r="385" spans="1:15">
      <c r="A385" s="327"/>
      <c r="B385" s="295"/>
      <c r="C385" s="296"/>
      <c r="D385" s="298"/>
      <c r="E385" s="320"/>
      <c r="F385" s="328"/>
      <c r="G385" s="328"/>
      <c r="H385" s="295"/>
      <c r="I385" s="295"/>
      <c r="J385" s="295"/>
      <c r="K385" s="295"/>
      <c r="L385" s="295"/>
      <c r="M385" s="299"/>
      <c r="N385" s="296"/>
      <c r="O385" s="300"/>
    </row>
    <row r="386" spans="1:15">
      <c r="A386" s="329"/>
      <c r="B386" s="302"/>
      <c r="C386" s="303"/>
      <c r="D386" s="305"/>
      <c r="E386" s="309"/>
      <c r="F386" s="302"/>
      <c r="G386" s="302"/>
      <c r="H386" s="302"/>
      <c r="I386" s="302"/>
      <c r="J386" s="302"/>
      <c r="K386" s="302"/>
      <c r="L386" s="302"/>
      <c r="M386" s="306"/>
      <c r="N386" s="303"/>
      <c r="O386" s="307"/>
    </row>
    <row r="387" spans="1:15">
      <c r="A387" s="329"/>
      <c r="B387" s="302"/>
      <c r="C387" s="303"/>
      <c r="D387" s="305"/>
      <c r="E387" s="309"/>
      <c r="F387" s="302"/>
      <c r="G387" s="302"/>
      <c r="H387" s="302"/>
      <c r="I387" s="302"/>
      <c r="J387" s="302"/>
      <c r="K387" s="302"/>
      <c r="L387" s="302"/>
      <c r="M387" s="306"/>
      <c r="N387" s="303"/>
      <c r="O387" s="307"/>
    </row>
    <row r="388" spans="1:15">
      <c r="A388" s="329"/>
      <c r="B388" s="302"/>
      <c r="C388" s="303"/>
      <c r="D388" s="305"/>
      <c r="E388" s="309"/>
      <c r="F388" s="302"/>
      <c r="G388" s="302"/>
      <c r="H388" s="302"/>
      <c r="I388" s="302"/>
      <c r="J388" s="302"/>
      <c r="K388" s="302"/>
      <c r="L388" s="302"/>
      <c r="M388" s="306"/>
      <c r="N388" s="303"/>
      <c r="O388" s="307"/>
    </row>
    <row r="389" spans="1:15">
      <c r="A389" s="329"/>
      <c r="B389" s="302"/>
      <c r="C389" s="303"/>
      <c r="D389" s="305"/>
      <c r="E389" s="309"/>
      <c r="F389" s="302"/>
      <c r="G389" s="302"/>
      <c r="H389" s="302"/>
      <c r="I389" s="302"/>
      <c r="J389" s="302"/>
      <c r="K389" s="302"/>
      <c r="L389" s="302"/>
      <c r="M389" s="306"/>
      <c r="N389" s="303"/>
      <c r="O389" s="307"/>
    </row>
    <row r="390" spans="1:15">
      <c r="A390" s="329"/>
      <c r="B390" s="302"/>
      <c r="C390" s="303"/>
      <c r="D390" s="305"/>
      <c r="E390" s="309"/>
      <c r="F390" s="302"/>
      <c r="G390" s="302"/>
      <c r="H390" s="302"/>
      <c r="I390" s="302"/>
      <c r="J390" s="302"/>
      <c r="K390" s="302"/>
      <c r="L390" s="302"/>
      <c r="M390" s="306"/>
      <c r="N390" s="303"/>
      <c r="O390" s="307"/>
    </row>
    <row r="391" spans="1:15">
      <c r="A391" s="329"/>
      <c r="B391" s="302"/>
      <c r="C391" s="303"/>
      <c r="D391" s="305"/>
      <c r="E391" s="309"/>
      <c r="F391" s="302"/>
      <c r="G391" s="302"/>
      <c r="H391" s="302"/>
      <c r="I391" s="302"/>
      <c r="J391" s="302"/>
      <c r="K391" s="302"/>
      <c r="L391" s="302"/>
      <c r="M391" s="306"/>
      <c r="N391" s="303"/>
      <c r="O391" s="307"/>
    </row>
    <row r="392" spans="1:15">
      <c r="A392" s="329"/>
      <c r="B392" s="302"/>
      <c r="C392" s="303"/>
      <c r="D392" s="305"/>
      <c r="E392" s="309"/>
      <c r="F392" s="302"/>
      <c r="G392" s="302"/>
      <c r="H392" s="302"/>
      <c r="I392" s="302"/>
      <c r="J392" s="302"/>
      <c r="K392" s="302"/>
      <c r="L392" s="302"/>
      <c r="M392" s="306"/>
      <c r="N392" s="303"/>
      <c r="O392" s="307"/>
    </row>
    <row r="393" spans="1:15">
      <c r="A393" s="329"/>
      <c r="B393" s="302"/>
      <c r="C393" s="303"/>
      <c r="D393" s="305"/>
      <c r="E393" s="309"/>
      <c r="F393" s="302"/>
      <c r="G393" s="302"/>
      <c r="H393" s="302"/>
      <c r="I393" s="302"/>
      <c r="J393" s="302"/>
      <c r="K393" s="302"/>
      <c r="L393" s="302"/>
      <c r="M393" s="306"/>
      <c r="N393" s="303"/>
      <c r="O393" s="307"/>
    </row>
    <row r="394" spans="1:15">
      <c r="A394" s="329"/>
      <c r="B394" s="302"/>
      <c r="C394" s="303"/>
      <c r="D394" s="305"/>
      <c r="E394" s="309"/>
      <c r="F394" s="302"/>
      <c r="G394" s="302"/>
      <c r="H394" s="302"/>
      <c r="I394" s="302"/>
      <c r="J394" s="302"/>
      <c r="K394" s="302"/>
      <c r="L394" s="302"/>
      <c r="M394" s="306"/>
      <c r="N394" s="303"/>
      <c r="O394" s="307"/>
    </row>
    <row r="395" spans="1:15">
      <c r="A395" s="329"/>
      <c r="B395" s="302"/>
      <c r="C395" s="303"/>
      <c r="D395" s="305"/>
      <c r="E395" s="309"/>
      <c r="F395" s="302"/>
      <c r="G395" s="302"/>
      <c r="H395" s="302"/>
      <c r="I395" s="302"/>
      <c r="J395" s="302"/>
      <c r="K395" s="302"/>
      <c r="L395" s="302"/>
      <c r="M395" s="306"/>
      <c r="N395" s="303"/>
      <c r="O395" s="307"/>
    </row>
    <row r="396" spans="1:15">
      <c r="A396" s="329"/>
      <c r="B396" s="302"/>
      <c r="C396" s="303"/>
      <c r="D396" s="305"/>
      <c r="E396" s="309"/>
      <c r="F396" s="302"/>
      <c r="G396" s="302"/>
      <c r="H396" s="302"/>
      <c r="I396" s="302"/>
      <c r="J396" s="302"/>
      <c r="K396" s="302"/>
      <c r="L396" s="302"/>
      <c r="M396" s="306"/>
      <c r="N396" s="303"/>
      <c r="O396" s="307"/>
    </row>
    <row r="397" spans="1:15">
      <c r="A397" s="329"/>
      <c r="B397" s="302"/>
      <c r="C397" s="303"/>
      <c r="D397" s="305"/>
      <c r="E397" s="309"/>
      <c r="F397" s="302"/>
      <c r="G397" s="302"/>
      <c r="H397" s="302"/>
      <c r="I397" s="302"/>
      <c r="J397" s="302"/>
      <c r="K397" s="302"/>
      <c r="L397" s="302"/>
      <c r="M397" s="306"/>
      <c r="N397" s="303"/>
      <c r="O397" s="307"/>
    </row>
    <row r="398" spans="1:15">
      <c r="A398" s="329"/>
      <c r="B398" s="302"/>
      <c r="C398" s="303"/>
      <c r="D398" s="305"/>
      <c r="E398" s="309"/>
      <c r="F398" s="302"/>
      <c r="G398" s="302"/>
      <c r="H398" s="302"/>
      <c r="I398" s="302"/>
      <c r="J398" s="302"/>
      <c r="K398" s="302"/>
      <c r="L398" s="302"/>
      <c r="M398" s="306"/>
      <c r="N398" s="303"/>
      <c r="O398" s="307"/>
    </row>
    <row r="399" spans="1:15">
      <c r="A399" s="329"/>
      <c r="B399" s="302"/>
      <c r="C399" s="303"/>
      <c r="D399" s="305"/>
      <c r="E399" s="309"/>
      <c r="F399" s="306"/>
      <c r="G399" s="306"/>
      <c r="H399" s="302"/>
      <c r="I399" s="302"/>
      <c r="J399" s="302"/>
      <c r="K399" s="302"/>
      <c r="L399" s="302"/>
      <c r="M399" s="306"/>
      <c r="N399" s="303"/>
      <c r="O399" s="307"/>
    </row>
    <row r="400" spans="1:15">
      <c r="A400" s="329"/>
      <c r="B400" s="302"/>
      <c r="C400" s="303"/>
      <c r="D400" s="305"/>
      <c r="E400" s="309"/>
      <c r="F400" s="302"/>
      <c r="G400" s="302"/>
      <c r="H400" s="302"/>
      <c r="I400" s="302"/>
      <c r="J400" s="302"/>
      <c r="K400" s="302"/>
      <c r="L400" s="302"/>
      <c r="M400" s="306"/>
      <c r="N400" s="303"/>
      <c r="O400" s="307"/>
    </row>
    <row r="401" spans="1:15">
      <c r="A401" s="329"/>
      <c r="B401" s="302"/>
      <c r="C401" s="303"/>
      <c r="D401" s="305"/>
      <c r="E401" s="309"/>
      <c r="F401" s="302"/>
      <c r="G401" s="302"/>
      <c r="H401" s="302"/>
      <c r="I401" s="302"/>
      <c r="J401" s="302"/>
      <c r="K401" s="302"/>
      <c r="L401" s="302"/>
      <c r="M401" s="306"/>
      <c r="N401" s="303"/>
      <c r="O401" s="307"/>
    </row>
    <row r="402" spans="1:15">
      <c r="A402" s="329"/>
      <c r="B402" s="302"/>
      <c r="C402" s="303"/>
      <c r="D402" s="305"/>
      <c r="E402" s="309"/>
      <c r="F402" s="302"/>
      <c r="G402" s="302"/>
      <c r="H402" s="302"/>
      <c r="I402" s="302"/>
      <c r="J402" s="302"/>
      <c r="K402" s="302"/>
      <c r="L402" s="302"/>
      <c r="M402" s="306"/>
      <c r="N402" s="303"/>
      <c r="O402" s="307"/>
    </row>
    <row r="403" spans="1:15">
      <c r="A403" s="329"/>
      <c r="B403" s="302"/>
      <c r="C403" s="303"/>
      <c r="D403" s="305"/>
      <c r="E403" s="309"/>
      <c r="F403" s="302"/>
      <c r="G403" s="302"/>
      <c r="H403" s="302"/>
      <c r="I403" s="302"/>
      <c r="J403" s="302"/>
      <c r="K403" s="302"/>
      <c r="L403" s="302"/>
      <c r="M403" s="306"/>
      <c r="N403" s="303"/>
      <c r="O403" s="307"/>
    </row>
    <row r="404" spans="1:15" ht="15.75" thickBot="1">
      <c r="A404" s="330"/>
      <c r="B404" s="312"/>
      <c r="C404" s="313"/>
      <c r="D404" s="315"/>
      <c r="E404" s="314"/>
      <c r="F404" s="316"/>
      <c r="G404" s="316"/>
      <c r="H404" s="312"/>
      <c r="I404" s="312"/>
      <c r="J404" s="312"/>
      <c r="K404" s="312"/>
      <c r="L404" s="312"/>
      <c r="M404" s="317"/>
      <c r="N404" s="313"/>
      <c r="O404" s="318"/>
    </row>
    <row r="405" spans="1:15">
      <c r="A405" s="327"/>
      <c r="B405" s="295"/>
      <c r="C405" s="296"/>
      <c r="D405" s="298"/>
      <c r="E405" s="320"/>
      <c r="F405" s="328"/>
      <c r="G405" s="328"/>
      <c r="H405" s="295"/>
      <c r="I405" s="295"/>
      <c r="J405" s="295"/>
      <c r="K405" s="295"/>
      <c r="L405" s="295"/>
      <c r="M405" s="299"/>
      <c r="N405" s="296"/>
      <c r="O405" s="300"/>
    </row>
    <row r="406" spans="1:15">
      <c r="A406" s="329"/>
      <c r="B406" s="302"/>
      <c r="C406" s="303"/>
      <c r="D406" s="305"/>
      <c r="E406" s="309"/>
      <c r="F406" s="302"/>
      <c r="G406" s="302"/>
      <c r="H406" s="302"/>
      <c r="I406" s="302"/>
      <c r="J406" s="302"/>
      <c r="K406" s="302"/>
      <c r="L406" s="302"/>
      <c r="M406" s="306"/>
      <c r="N406" s="303"/>
      <c r="O406" s="307"/>
    </row>
    <row r="407" spans="1:15">
      <c r="A407" s="329"/>
      <c r="B407" s="302"/>
      <c r="C407" s="303"/>
      <c r="D407" s="305"/>
      <c r="E407" s="309"/>
      <c r="F407" s="302"/>
      <c r="G407" s="302"/>
      <c r="H407" s="302"/>
      <c r="I407" s="302"/>
      <c r="J407" s="302"/>
      <c r="K407" s="302"/>
      <c r="L407" s="302"/>
      <c r="M407" s="306"/>
      <c r="N407" s="303"/>
      <c r="O407" s="307"/>
    </row>
    <row r="408" spans="1:15">
      <c r="A408" s="329"/>
      <c r="B408" s="302"/>
      <c r="C408" s="303"/>
      <c r="D408" s="305"/>
      <c r="E408" s="309"/>
      <c r="F408" s="302"/>
      <c r="G408" s="302"/>
      <c r="H408" s="302"/>
      <c r="I408" s="302"/>
      <c r="J408" s="302"/>
      <c r="K408" s="302"/>
      <c r="L408" s="302"/>
      <c r="M408" s="306"/>
      <c r="N408" s="303"/>
      <c r="O408" s="307"/>
    </row>
    <row r="409" spans="1:15">
      <c r="A409" s="329"/>
      <c r="B409" s="302"/>
      <c r="C409" s="303"/>
      <c r="D409" s="305"/>
      <c r="E409" s="309"/>
      <c r="F409" s="302"/>
      <c r="G409" s="302"/>
      <c r="H409" s="302"/>
      <c r="I409" s="302"/>
      <c r="J409" s="302"/>
      <c r="K409" s="302"/>
      <c r="L409" s="302"/>
      <c r="M409" s="306"/>
      <c r="N409" s="303"/>
      <c r="O409" s="307"/>
    </row>
    <row r="410" spans="1:15">
      <c r="A410" s="329"/>
      <c r="B410" s="302"/>
      <c r="C410" s="303"/>
      <c r="D410" s="305"/>
      <c r="E410" s="309"/>
      <c r="F410" s="302"/>
      <c r="G410" s="302"/>
      <c r="H410" s="302"/>
      <c r="I410" s="302"/>
      <c r="J410" s="302"/>
      <c r="K410" s="302"/>
      <c r="L410" s="302"/>
      <c r="M410" s="306"/>
      <c r="N410" s="303"/>
      <c r="O410" s="307"/>
    </row>
    <row r="411" spans="1:15">
      <c r="A411" s="329"/>
      <c r="B411" s="302"/>
      <c r="C411" s="303"/>
      <c r="D411" s="305"/>
      <c r="E411" s="309"/>
      <c r="F411" s="302"/>
      <c r="G411" s="302"/>
      <c r="H411" s="302"/>
      <c r="I411" s="302"/>
      <c r="J411" s="302"/>
      <c r="K411" s="302"/>
      <c r="L411" s="302"/>
      <c r="M411" s="306"/>
      <c r="N411" s="303"/>
      <c r="O411" s="307"/>
    </row>
    <row r="412" spans="1:15">
      <c r="A412" s="329"/>
      <c r="B412" s="302"/>
      <c r="C412" s="303"/>
      <c r="D412" s="305"/>
      <c r="E412" s="309"/>
      <c r="F412" s="302"/>
      <c r="G412" s="302"/>
      <c r="H412" s="302"/>
      <c r="I412" s="302"/>
      <c r="J412" s="302"/>
      <c r="K412" s="302"/>
      <c r="L412" s="302"/>
      <c r="M412" s="306"/>
      <c r="N412" s="303"/>
      <c r="O412" s="307"/>
    </row>
    <row r="413" spans="1:15">
      <c r="A413" s="329"/>
      <c r="B413" s="302"/>
      <c r="C413" s="303"/>
      <c r="D413" s="305"/>
      <c r="E413" s="309"/>
      <c r="F413" s="302"/>
      <c r="G413" s="302"/>
      <c r="H413" s="302"/>
      <c r="I413" s="302"/>
      <c r="J413" s="302"/>
      <c r="K413" s="302"/>
      <c r="L413" s="302"/>
      <c r="M413" s="306"/>
      <c r="N413" s="303"/>
      <c r="O413" s="307"/>
    </row>
    <row r="414" spans="1:15">
      <c r="A414" s="329"/>
      <c r="B414" s="302"/>
      <c r="C414" s="303"/>
      <c r="D414" s="305"/>
      <c r="E414" s="309"/>
      <c r="F414" s="302"/>
      <c r="G414" s="302"/>
      <c r="H414" s="302"/>
      <c r="I414" s="302"/>
      <c r="J414" s="302"/>
      <c r="K414" s="302"/>
      <c r="L414" s="302"/>
      <c r="M414" s="306"/>
      <c r="N414" s="303"/>
      <c r="O414" s="307"/>
    </row>
    <row r="415" spans="1:15">
      <c r="A415" s="329"/>
      <c r="B415" s="302"/>
      <c r="C415" s="303"/>
      <c r="D415" s="305"/>
      <c r="E415" s="309"/>
      <c r="F415" s="302"/>
      <c r="G415" s="302"/>
      <c r="H415" s="302"/>
      <c r="I415" s="302"/>
      <c r="J415" s="302"/>
      <c r="K415" s="302"/>
      <c r="L415" s="302"/>
      <c r="M415" s="306"/>
      <c r="N415" s="303"/>
      <c r="O415" s="307"/>
    </row>
    <row r="416" spans="1:15">
      <c r="A416" s="329"/>
      <c r="B416" s="302"/>
      <c r="C416" s="303"/>
      <c r="D416" s="305"/>
      <c r="E416" s="309"/>
      <c r="F416" s="302"/>
      <c r="G416" s="302"/>
      <c r="H416" s="302"/>
      <c r="I416" s="302"/>
      <c r="J416" s="302"/>
      <c r="K416" s="302"/>
      <c r="L416" s="302"/>
      <c r="M416" s="306"/>
      <c r="N416" s="303"/>
      <c r="O416" s="307"/>
    </row>
    <row r="417" spans="1:15">
      <c r="A417" s="329"/>
      <c r="B417" s="302"/>
      <c r="C417" s="303"/>
      <c r="D417" s="305"/>
      <c r="E417" s="309"/>
      <c r="F417" s="302"/>
      <c r="G417" s="302"/>
      <c r="H417" s="302"/>
      <c r="I417" s="302"/>
      <c r="J417" s="302"/>
      <c r="K417" s="302"/>
      <c r="L417" s="302"/>
      <c r="M417" s="306"/>
      <c r="N417" s="303"/>
      <c r="O417" s="307"/>
    </row>
    <row r="418" spans="1:15">
      <c r="A418" s="329"/>
      <c r="B418" s="302"/>
      <c r="C418" s="303"/>
      <c r="D418" s="305"/>
      <c r="E418" s="309"/>
      <c r="F418" s="302"/>
      <c r="G418" s="302"/>
      <c r="H418" s="302"/>
      <c r="I418" s="302"/>
      <c r="J418" s="302"/>
      <c r="K418" s="302"/>
      <c r="L418" s="302"/>
      <c r="M418" s="306"/>
      <c r="N418" s="303"/>
      <c r="O418" s="307"/>
    </row>
    <row r="419" spans="1:15">
      <c r="A419" s="329"/>
      <c r="B419" s="302"/>
      <c r="C419" s="303"/>
      <c r="D419" s="305"/>
      <c r="E419" s="309"/>
      <c r="F419" s="306"/>
      <c r="G419" s="306"/>
      <c r="H419" s="302"/>
      <c r="I419" s="302"/>
      <c r="J419" s="302"/>
      <c r="K419" s="302"/>
      <c r="L419" s="302"/>
      <c r="M419" s="306"/>
      <c r="N419" s="303"/>
      <c r="O419" s="307"/>
    </row>
    <row r="420" spans="1:15">
      <c r="A420" s="329"/>
      <c r="B420" s="302"/>
      <c r="C420" s="303"/>
      <c r="D420" s="305"/>
      <c r="E420" s="309"/>
      <c r="F420" s="302"/>
      <c r="G420" s="302"/>
      <c r="H420" s="302"/>
      <c r="I420" s="302"/>
      <c r="J420" s="302"/>
      <c r="K420" s="302"/>
      <c r="L420" s="302"/>
      <c r="M420" s="306"/>
      <c r="N420" s="303"/>
      <c r="O420" s="307"/>
    </row>
    <row r="421" spans="1:15">
      <c r="A421" s="329"/>
      <c r="B421" s="302"/>
      <c r="C421" s="303"/>
      <c r="D421" s="305"/>
      <c r="E421" s="309"/>
      <c r="F421" s="302"/>
      <c r="G421" s="302"/>
      <c r="H421" s="302"/>
      <c r="I421" s="302"/>
      <c r="J421" s="302"/>
      <c r="K421" s="302"/>
      <c r="L421" s="302"/>
      <c r="M421" s="306"/>
      <c r="N421" s="303"/>
      <c r="O421" s="307"/>
    </row>
    <row r="422" spans="1:15">
      <c r="A422" s="329"/>
      <c r="B422" s="302"/>
      <c r="C422" s="303"/>
      <c r="D422" s="305"/>
      <c r="E422" s="309"/>
      <c r="F422" s="302"/>
      <c r="G422" s="302"/>
      <c r="H422" s="302"/>
      <c r="I422" s="302"/>
      <c r="J422" s="302"/>
      <c r="K422" s="302"/>
      <c r="L422" s="302"/>
      <c r="M422" s="306"/>
      <c r="N422" s="303"/>
      <c r="O422" s="307"/>
    </row>
    <row r="423" spans="1:15">
      <c r="A423" s="329"/>
      <c r="B423" s="302"/>
      <c r="C423" s="303"/>
      <c r="D423" s="305"/>
      <c r="E423" s="309"/>
      <c r="F423" s="302"/>
      <c r="G423" s="302"/>
      <c r="H423" s="302"/>
      <c r="I423" s="302"/>
      <c r="J423" s="302"/>
      <c r="K423" s="302"/>
      <c r="L423" s="302"/>
      <c r="M423" s="306"/>
      <c r="N423" s="303"/>
      <c r="O423" s="307"/>
    </row>
    <row r="424" spans="1:15" ht="15.75" thickBot="1">
      <c r="A424" s="330"/>
      <c r="B424" s="312"/>
      <c r="C424" s="313"/>
      <c r="D424" s="315"/>
      <c r="E424" s="314"/>
      <c r="F424" s="316"/>
      <c r="G424" s="316"/>
      <c r="H424" s="312"/>
      <c r="I424" s="312"/>
      <c r="J424" s="312"/>
      <c r="K424" s="312"/>
      <c r="L424" s="312"/>
      <c r="M424" s="317"/>
      <c r="N424" s="313"/>
      <c r="O424" s="318"/>
    </row>
    <row r="425" spans="1:15">
      <c r="A425" s="327"/>
      <c r="B425" s="295"/>
      <c r="C425" s="296"/>
      <c r="D425" s="298"/>
      <c r="E425" s="320"/>
      <c r="F425" s="328"/>
      <c r="G425" s="328"/>
      <c r="H425" s="295"/>
      <c r="I425" s="295"/>
      <c r="J425" s="295"/>
      <c r="K425" s="295"/>
      <c r="L425" s="295"/>
      <c r="M425" s="299"/>
      <c r="N425" s="296"/>
      <c r="O425" s="300"/>
    </row>
    <row r="426" spans="1:15">
      <c r="A426" s="329"/>
      <c r="B426" s="302"/>
      <c r="C426" s="303"/>
      <c r="D426" s="305"/>
      <c r="E426" s="309"/>
      <c r="F426" s="302"/>
      <c r="G426" s="302"/>
      <c r="H426" s="302"/>
      <c r="I426" s="302"/>
      <c r="J426" s="302"/>
      <c r="K426" s="302"/>
      <c r="L426" s="302"/>
      <c r="M426" s="306"/>
      <c r="N426" s="303"/>
      <c r="O426" s="307"/>
    </row>
    <row r="427" spans="1:15">
      <c r="A427" s="329"/>
      <c r="B427" s="302"/>
      <c r="C427" s="303"/>
      <c r="D427" s="305"/>
      <c r="E427" s="309"/>
      <c r="F427" s="302"/>
      <c r="G427" s="302"/>
      <c r="H427" s="302"/>
      <c r="I427" s="302"/>
      <c r="J427" s="302"/>
      <c r="K427" s="302"/>
      <c r="L427" s="302"/>
      <c r="M427" s="306"/>
      <c r="N427" s="303"/>
      <c r="O427" s="307"/>
    </row>
    <row r="428" spans="1:15">
      <c r="A428" s="329"/>
      <c r="B428" s="302"/>
      <c r="C428" s="303"/>
      <c r="D428" s="305"/>
      <c r="E428" s="309"/>
      <c r="F428" s="302"/>
      <c r="G428" s="302"/>
      <c r="H428" s="302"/>
      <c r="I428" s="302"/>
      <c r="J428" s="302"/>
      <c r="K428" s="302"/>
      <c r="L428" s="302"/>
      <c r="M428" s="306"/>
      <c r="N428" s="303"/>
      <c r="O428" s="307"/>
    </row>
    <row r="429" spans="1:15">
      <c r="A429" s="329"/>
      <c r="B429" s="302"/>
      <c r="C429" s="303"/>
      <c r="D429" s="305"/>
      <c r="E429" s="309"/>
      <c r="F429" s="302"/>
      <c r="G429" s="302"/>
      <c r="H429" s="302"/>
      <c r="I429" s="302"/>
      <c r="J429" s="302"/>
      <c r="K429" s="302"/>
      <c r="L429" s="302"/>
      <c r="M429" s="306"/>
      <c r="N429" s="303"/>
      <c r="O429" s="307"/>
    </row>
    <row r="430" spans="1:15">
      <c r="A430" s="329"/>
      <c r="B430" s="302"/>
      <c r="C430" s="303"/>
      <c r="D430" s="305"/>
      <c r="E430" s="309"/>
      <c r="F430" s="302"/>
      <c r="G430" s="302"/>
      <c r="H430" s="302"/>
      <c r="I430" s="302"/>
      <c r="J430" s="302"/>
      <c r="K430" s="302"/>
      <c r="L430" s="302"/>
      <c r="M430" s="306"/>
      <c r="N430" s="303"/>
      <c r="O430" s="307"/>
    </row>
    <row r="431" spans="1:15">
      <c r="A431" s="329"/>
      <c r="B431" s="302"/>
      <c r="C431" s="303"/>
      <c r="D431" s="305"/>
      <c r="E431" s="309"/>
      <c r="F431" s="302"/>
      <c r="G431" s="302"/>
      <c r="H431" s="302"/>
      <c r="I431" s="302"/>
      <c r="J431" s="302"/>
      <c r="K431" s="302"/>
      <c r="L431" s="302"/>
      <c r="M431" s="306"/>
      <c r="N431" s="303"/>
      <c r="O431" s="307"/>
    </row>
    <row r="432" spans="1:15">
      <c r="A432" s="329"/>
      <c r="B432" s="302"/>
      <c r="C432" s="303"/>
      <c r="D432" s="305"/>
      <c r="E432" s="309"/>
      <c r="F432" s="302"/>
      <c r="G432" s="302"/>
      <c r="H432" s="302"/>
      <c r="I432" s="302"/>
      <c r="J432" s="302"/>
      <c r="K432" s="302"/>
      <c r="L432" s="302"/>
      <c r="M432" s="306"/>
      <c r="N432" s="303"/>
      <c r="O432" s="307"/>
    </row>
    <row r="433" spans="1:15">
      <c r="A433" s="329"/>
      <c r="B433" s="302"/>
      <c r="C433" s="303"/>
      <c r="D433" s="305"/>
      <c r="E433" s="309"/>
      <c r="F433" s="302"/>
      <c r="G433" s="302"/>
      <c r="H433" s="302"/>
      <c r="I433" s="302"/>
      <c r="J433" s="302"/>
      <c r="K433" s="302"/>
      <c r="L433" s="302"/>
      <c r="M433" s="306"/>
      <c r="N433" s="303"/>
      <c r="O433" s="307"/>
    </row>
    <row r="434" spans="1:15">
      <c r="A434" s="329"/>
      <c r="B434" s="302"/>
      <c r="C434" s="303"/>
      <c r="D434" s="305"/>
      <c r="E434" s="309"/>
      <c r="F434" s="302"/>
      <c r="G434" s="302"/>
      <c r="H434" s="302"/>
      <c r="I434" s="302"/>
      <c r="J434" s="302"/>
      <c r="K434" s="302"/>
      <c r="L434" s="302"/>
      <c r="M434" s="306"/>
      <c r="N434" s="303"/>
      <c r="O434" s="307"/>
    </row>
    <row r="435" spans="1:15">
      <c r="A435" s="329"/>
      <c r="B435" s="302"/>
      <c r="C435" s="303"/>
      <c r="D435" s="305"/>
      <c r="E435" s="309"/>
      <c r="F435" s="302"/>
      <c r="G435" s="302"/>
      <c r="H435" s="302"/>
      <c r="I435" s="302"/>
      <c r="J435" s="302"/>
      <c r="K435" s="302"/>
      <c r="L435" s="302"/>
      <c r="M435" s="306"/>
      <c r="N435" s="303"/>
      <c r="O435" s="307"/>
    </row>
    <row r="436" spans="1:15">
      <c r="A436" s="329"/>
      <c r="B436" s="302"/>
      <c r="C436" s="303"/>
      <c r="D436" s="305"/>
      <c r="E436" s="309"/>
      <c r="F436" s="302"/>
      <c r="G436" s="302"/>
      <c r="H436" s="302"/>
      <c r="I436" s="302"/>
      <c r="J436" s="302"/>
      <c r="K436" s="302"/>
      <c r="L436" s="302"/>
      <c r="M436" s="306"/>
      <c r="N436" s="303"/>
      <c r="O436" s="307"/>
    </row>
    <row r="437" spans="1:15">
      <c r="A437" s="329"/>
      <c r="B437" s="302"/>
      <c r="C437" s="303"/>
      <c r="D437" s="305"/>
      <c r="E437" s="309"/>
      <c r="F437" s="302"/>
      <c r="G437" s="302"/>
      <c r="H437" s="302"/>
      <c r="I437" s="302"/>
      <c r="J437" s="302"/>
      <c r="K437" s="302"/>
      <c r="L437" s="302"/>
      <c r="M437" s="306"/>
      <c r="N437" s="303"/>
      <c r="O437" s="307"/>
    </row>
    <row r="438" spans="1:15">
      <c r="A438" s="329"/>
      <c r="B438" s="302"/>
      <c r="C438" s="303"/>
      <c r="D438" s="305"/>
      <c r="E438" s="309"/>
      <c r="F438" s="302"/>
      <c r="G438" s="302"/>
      <c r="H438" s="302"/>
      <c r="I438" s="302"/>
      <c r="J438" s="302"/>
      <c r="K438" s="302"/>
      <c r="L438" s="302"/>
      <c r="M438" s="306"/>
      <c r="N438" s="303"/>
      <c r="O438" s="307"/>
    </row>
    <row r="439" spans="1:15">
      <c r="A439" s="329"/>
      <c r="B439" s="302"/>
      <c r="C439" s="303"/>
      <c r="D439" s="305"/>
      <c r="E439" s="309"/>
      <c r="F439" s="306"/>
      <c r="G439" s="306"/>
      <c r="H439" s="302"/>
      <c r="I439" s="302"/>
      <c r="J439" s="302"/>
      <c r="K439" s="302"/>
      <c r="L439" s="302"/>
      <c r="M439" s="306"/>
      <c r="N439" s="303"/>
      <c r="O439" s="307"/>
    </row>
    <row r="440" spans="1:15">
      <c r="A440" s="329"/>
      <c r="B440" s="302"/>
      <c r="C440" s="303"/>
      <c r="D440" s="305"/>
      <c r="E440" s="309"/>
      <c r="F440" s="302"/>
      <c r="G440" s="302"/>
      <c r="H440" s="302"/>
      <c r="I440" s="302"/>
      <c r="J440" s="302"/>
      <c r="K440" s="302"/>
      <c r="L440" s="302"/>
      <c r="M440" s="306"/>
      <c r="N440" s="303"/>
      <c r="O440" s="307"/>
    </row>
    <row r="441" spans="1:15">
      <c r="A441" s="329"/>
      <c r="B441" s="302"/>
      <c r="C441" s="303"/>
      <c r="D441" s="305"/>
      <c r="E441" s="309"/>
      <c r="F441" s="302"/>
      <c r="G441" s="302"/>
      <c r="H441" s="302"/>
      <c r="I441" s="302"/>
      <c r="J441" s="302"/>
      <c r="K441" s="302"/>
      <c r="L441" s="302"/>
      <c r="M441" s="306"/>
      <c r="N441" s="303"/>
      <c r="O441" s="307"/>
    </row>
    <row r="442" spans="1:15">
      <c r="A442" s="329"/>
      <c r="B442" s="302"/>
      <c r="C442" s="303"/>
      <c r="D442" s="305"/>
      <c r="E442" s="309"/>
      <c r="F442" s="302"/>
      <c r="G442" s="302"/>
      <c r="H442" s="302"/>
      <c r="I442" s="302"/>
      <c r="J442" s="302"/>
      <c r="K442" s="302"/>
      <c r="L442" s="302"/>
      <c r="M442" s="306"/>
      <c r="N442" s="303"/>
      <c r="O442" s="307"/>
    </row>
    <row r="443" spans="1:15">
      <c r="A443" s="329"/>
      <c r="B443" s="302"/>
      <c r="C443" s="303"/>
      <c r="D443" s="305"/>
      <c r="E443" s="309"/>
      <c r="F443" s="302"/>
      <c r="G443" s="302"/>
      <c r="H443" s="302"/>
      <c r="I443" s="302"/>
      <c r="J443" s="302"/>
      <c r="K443" s="302"/>
      <c r="L443" s="302"/>
      <c r="M443" s="306"/>
      <c r="N443" s="303"/>
      <c r="O443" s="307"/>
    </row>
    <row r="444" spans="1:15" ht="15.75" thickBot="1">
      <c r="A444" s="330"/>
      <c r="B444" s="312"/>
      <c r="C444" s="313"/>
      <c r="D444" s="315"/>
      <c r="E444" s="314"/>
      <c r="F444" s="316"/>
      <c r="G444" s="316"/>
      <c r="H444" s="312"/>
      <c r="I444" s="312"/>
      <c r="J444" s="312"/>
      <c r="K444" s="312"/>
      <c r="L444" s="312"/>
      <c r="M444" s="317"/>
      <c r="N444" s="313"/>
      <c r="O444" s="318"/>
    </row>
    <row r="445" spans="1:15">
      <c r="A445" s="327"/>
      <c r="B445" s="295"/>
      <c r="C445" s="296"/>
      <c r="D445" s="298"/>
      <c r="E445" s="320"/>
      <c r="F445" s="328"/>
      <c r="G445" s="328"/>
      <c r="H445" s="295"/>
      <c r="I445" s="295"/>
      <c r="J445" s="295"/>
      <c r="K445" s="295"/>
      <c r="L445" s="295"/>
      <c r="M445" s="299"/>
      <c r="N445" s="296"/>
      <c r="O445" s="300"/>
    </row>
    <row r="446" spans="1:15">
      <c r="A446" s="329"/>
      <c r="B446" s="302"/>
      <c r="C446" s="303"/>
      <c r="D446" s="305"/>
      <c r="E446" s="309"/>
      <c r="F446" s="302"/>
      <c r="G446" s="302"/>
      <c r="H446" s="302"/>
      <c r="I446" s="302"/>
      <c r="J446" s="302"/>
      <c r="K446" s="302"/>
      <c r="L446" s="302"/>
      <c r="M446" s="306"/>
      <c r="N446" s="303"/>
      <c r="O446" s="307"/>
    </row>
    <row r="447" spans="1:15">
      <c r="A447" s="329"/>
      <c r="B447" s="302"/>
      <c r="C447" s="303"/>
      <c r="D447" s="305"/>
      <c r="E447" s="309"/>
      <c r="F447" s="302"/>
      <c r="G447" s="302"/>
      <c r="H447" s="302"/>
      <c r="I447" s="302"/>
      <c r="J447" s="302"/>
      <c r="K447" s="302"/>
      <c r="L447" s="302"/>
      <c r="M447" s="306"/>
      <c r="N447" s="303"/>
      <c r="O447" s="307"/>
    </row>
    <row r="448" spans="1:15">
      <c r="A448" s="329"/>
      <c r="B448" s="302"/>
      <c r="C448" s="303"/>
      <c r="D448" s="305"/>
      <c r="E448" s="309"/>
      <c r="F448" s="302"/>
      <c r="G448" s="302"/>
      <c r="H448" s="302"/>
      <c r="I448" s="302"/>
      <c r="J448" s="302"/>
      <c r="K448" s="302"/>
      <c r="L448" s="302"/>
      <c r="M448" s="306"/>
      <c r="N448" s="303"/>
      <c r="O448" s="307"/>
    </row>
    <row r="449" spans="1:15">
      <c r="A449" s="329"/>
      <c r="B449" s="302"/>
      <c r="C449" s="303"/>
      <c r="D449" s="305"/>
      <c r="E449" s="309"/>
      <c r="F449" s="302"/>
      <c r="G449" s="302"/>
      <c r="H449" s="302"/>
      <c r="I449" s="302"/>
      <c r="J449" s="302"/>
      <c r="K449" s="302"/>
      <c r="L449" s="302"/>
      <c r="M449" s="306"/>
      <c r="N449" s="303"/>
      <c r="O449" s="307"/>
    </row>
    <row r="450" spans="1:15">
      <c r="A450" s="329"/>
      <c r="B450" s="302"/>
      <c r="C450" s="303"/>
      <c r="D450" s="305"/>
      <c r="E450" s="309"/>
      <c r="F450" s="302"/>
      <c r="G450" s="302"/>
      <c r="H450" s="302"/>
      <c r="I450" s="302"/>
      <c r="J450" s="302"/>
      <c r="K450" s="302"/>
      <c r="L450" s="302"/>
      <c r="M450" s="306"/>
      <c r="N450" s="303"/>
      <c r="O450" s="307"/>
    </row>
    <row r="451" spans="1:15">
      <c r="A451" s="329"/>
      <c r="B451" s="302"/>
      <c r="C451" s="303"/>
      <c r="D451" s="305"/>
      <c r="E451" s="309"/>
      <c r="F451" s="302"/>
      <c r="G451" s="302"/>
      <c r="H451" s="302"/>
      <c r="I451" s="302"/>
      <c r="J451" s="302"/>
      <c r="K451" s="302"/>
      <c r="L451" s="302"/>
      <c r="M451" s="306"/>
      <c r="N451" s="303"/>
      <c r="O451" s="307"/>
    </row>
    <row r="452" spans="1:15">
      <c r="A452" s="329"/>
      <c r="B452" s="302"/>
      <c r="C452" s="303"/>
      <c r="D452" s="305"/>
      <c r="E452" s="309"/>
      <c r="F452" s="302"/>
      <c r="G452" s="302"/>
      <c r="H452" s="302"/>
      <c r="I452" s="302"/>
      <c r="J452" s="302"/>
      <c r="K452" s="302"/>
      <c r="L452" s="302"/>
      <c r="M452" s="306"/>
      <c r="N452" s="303"/>
      <c r="O452" s="307"/>
    </row>
    <row r="453" spans="1:15">
      <c r="A453" s="329"/>
      <c r="B453" s="302"/>
      <c r="C453" s="303"/>
      <c r="D453" s="305"/>
      <c r="E453" s="309"/>
      <c r="F453" s="302"/>
      <c r="G453" s="302"/>
      <c r="H453" s="302"/>
      <c r="I453" s="302"/>
      <c r="J453" s="302"/>
      <c r="K453" s="302"/>
      <c r="L453" s="302"/>
      <c r="M453" s="306"/>
      <c r="N453" s="303"/>
      <c r="O453" s="307"/>
    </row>
    <row r="454" spans="1:15">
      <c r="A454" s="329"/>
      <c r="B454" s="302"/>
      <c r="C454" s="303"/>
      <c r="D454" s="305"/>
      <c r="E454" s="309"/>
      <c r="F454" s="302"/>
      <c r="G454" s="302"/>
      <c r="H454" s="302"/>
      <c r="I454" s="302"/>
      <c r="J454" s="302"/>
      <c r="K454" s="302"/>
      <c r="L454" s="302"/>
      <c r="M454" s="306"/>
      <c r="N454" s="303"/>
      <c r="O454" s="307"/>
    </row>
    <row r="455" spans="1:15">
      <c r="A455" s="329"/>
      <c r="B455" s="302"/>
      <c r="C455" s="303"/>
      <c r="D455" s="305"/>
      <c r="E455" s="309"/>
      <c r="F455" s="302"/>
      <c r="G455" s="302"/>
      <c r="H455" s="302"/>
      <c r="I455" s="302"/>
      <c r="J455" s="302"/>
      <c r="K455" s="302"/>
      <c r="L455" s="302"/>
      <c r="M455" s="306"/>
      <c r="N455" s="303"/>
      <c r="O455" s="307"/>
    </row>
    <row r="456" spans="1:15">
      <c r="A456" s="329"/>
      <c r="B456" s="302"/>
      <c r="C456" s="303"/>
      <c r="D456" s="305"/>
      <c r="E456" s="309"/>
      <c r="F456" s="302"/>
      <c r="G456" s="302"/>
      <c r="H456" s="302"/>
      <c r="I456" s="302"/>
      <c r="J456" s="302"/>
      <c r="K456" s="302"/>
      <c r="L456" s="302"/>
      <c r="M456" s="306"/>
      <c r="N456" s="303"/>
      <c r="O456" s="307"/>
    </row>
    <row r="457" spans="1:15">
      <c r="A457" s="329"/>
      <c r="B457" s="302"/>
      <c r="C457" s="303"/>
      <c r="D457" s="305"/>
      <c r="E457" s="309"/>
      <c r="F457" s="302"/>
      <c r="G457" s="302"/>
      <c r="H457" s="302"/>
      <c r="I457" s="302"/>
      <c r="J457" s="302"/>
      <c r="K457" s="302"/>
      <c r="L457" s="302"/>
      <c r="M457" s="306"/>
      <c r="N457" s="303"/>
      <c r="O457" s="307"/>
    </row>
    <row r="458" spans="1:15">
      <c r="A458" s="329"/>
      <c r="B458" s="302"/>
      <c r="C458" s="303"/>
      <c r="D458" s="305"/>
      <c r="E458" s="309"/>
      <c r="F458" s="302"/>
      <c r="G458" s="302"/>
      <c r="H458" s="302"/>
      <c r="I458" s="302"/>
      <c r="J458" s="302"/>
      <c r="K458" s="302"/>
      <c r="L458" s="302"/>
      <c r="M458" s="306"/>
      <c r="N458" s="303"/>
      <c r="O458" s="307"/>
    </row>
    <row r="459" spans="1:15">
      <c r="A459" s="329"/>
      <c r="B459" s="302"/>
      <c r="C459" s="303"/>
      <c r="D459" s="305"/>
      <c r="E459" s="309"/>
      <c r="F459" s="306"/>
      <c r="G459" s="306"/>
      <c r="H459" s="302"/>
      <c r="I459" s="302"/>
      <c r="J459" s="302"/>
      <c r="K459" s="302"/>
      <c r="L459" s="302"/>
      <c r="M459" s="306"/>
      <c r="N459" s="303"/>
      <c r="O459" s="307"/>
    </row>
    <row r="460" spans="1:15">
      <c r="A460" s="329"/>
      <c r="B460" s="302"/>
      <c r="C460" s="303"/>
      <c r="D460" s="305"/>
      <c r="E460" s="309"/>
      <c r="F460" s="302"/>
      <c r="G460" s="302"/>
      <c r="H460" s="302"/>
      <c r="I460" s="302"/>
      <c r="J460" s="302"/>
      <c r="K460" s="302"/>
      <c r="L460" s="302"/>
      <c r="M460" s="306"/>
      <c r="N460" s="303"/>
      <c r="O460" s="307"/>
    </row>
    <row r="461" spans="1:15">
      <c r="A461" s="329"/>
      <c r="B461" s="302"/>
      <c r="C461" s="303"/>
      <c r="D461" s="305"/>
      <c r="E461" s="309"/>
      <c r="F461" s="302"/>
      <c r="G461" s="302"/>
      <c r="H461" s="302"/>
      <c r="I461" s="302"/>
      <c r="J461" s="302"/>
      <c r="K461" s="302"/>
      <c r="L461" s="302"/>
      <c r="M461" s="306"/>
      <c r="N461" s="303"/>
      <c r="O461" s="307"/>
    </row>
    <row r="462" spans="1:15">
      <c r="A462" s="329"/>
      <c r="B462" s="302"/>
      <c r="C462" s="303"/>
      <c r="D462" s="305"/>
      <c r="E462" s="309"/>
      <c r="F462" s="302"/>
      <c r="G462" s="302"/>
      <c r="H462" s="302"/>
      <c r="I462" s="302"/>
      <c r="J462" s="302"/>
      <c r="K462" s="302"/>
      <c r="L462" s="302"/>
      <c r="M462" s="306"/>
      <c r="N462" s="303"/>
      <c r="O462" s="307"/>
    </row>
    <row r="463" spans="1:15">
      <c r="A463" s="329"/>
      <c r="B463" s="302"/>
      <c r="C463" s="303"/>
      <c r="D463" s="305"/>
      <c r="E463" s="309"/>
      <c r="F463" s="302"/>
      <c r="G463" s="302"/>
      <c r="H463" s="302"/>
      <c r="I463" s="302"/>
      <c r="J463" s="302"/>
      <c r="K463" s="302"/>
      <c r="L463" s="302"/>
      <c r="M463" s="306"/>
      <c r="N463" s="303"/>
      <c r="O463" s="307"/>
    </row>
    <row r="464" spans="1:15" ht="15.75" thickBot="1">
      <c r="A464" s="330"/>
      <c r="B464" s="312"/>
      <c r="C464" s="313"/>
      <c r="D464" s="315"/>
      <c r="E464" s="314"/>
      <c r="F464" s="316"/>
      <c r="G464" s="316"/>
      <c r="H464" s="312"/>
      <c r="I464" s="312"/>
      <c r="J464" s="312"/>
      <c r="K464" s="312"/>
      <c r="L464" s="312"/>
      <c r="M464" s="317"/>
      <c r="N464" s="313"/>
      <c r="O464" s="318"/>
    </row>
    <row r="465" spans="1:15">
      <c r="A465" s="327"/>
      <c r="B465" s="295"/>
      <c r="C465" s="296"/>
      <c r="D465" s="298"/>
      <c r="E465" s="320"/>
      <c r="F465" s="328"/>
      <c r="G465" s="328"/>
      <c r="H465" s="295"/>
      <c r="I465" s="295"/>
      <c r="J465" s="295"/>
      <c r="K465" s="295"/>
      <c r="L465" s="295"/>
      <c r="M465" s="299"/>
      <c r="N465" s="296"/>
      <c r="O465" s="300"/>
    </row>
    <row r="466" spans="1:15">
      <c r="A466" s="329"/>
      <c r="B466" s="302"/>
      <c r="C466" s="303"/>
      <c r="D466" s="305"/>
      <c r="E466" s="309"/>
      <c r="F466" s="302"/>
      <c r="G466" s="302"/>
      <c r="H466" s="302"/>
      <c r="I466" s="302"/>
      <c r="J466" s="302"/>
      <c r="K466" s="302"/>
      <c r="L466" s="302"/>
      <c r="M466" s="306"/>
      <c r="N466" s="303"/>
      <c r="O466" s="307"/>
    </row>
    <row r="467" spans="1:15">
      <c r="A467" s="329"/>
      <c r="B467" s="302"/>
      <c r="C467" s="303"/>
      <c r="D467" s="305"/>
      <c r="E467" s="309"/>
      <c r="F467" s="302"/>
      <c r="G467" s="302"/>
      <c r="H467" s="302"/>
      <c r="I467" s="302"/>
      <c r="J467" s="302"/>
      <c r="K467" s="302"/>
      <c r="L467" s="302"/>
      <c r="M467" s="306"/>
      <c r="N467" s="303"/>
      <c r="O467" s="307"/>
    </row>
    <row r="468" spans="1:15">
      <c r="A468" s="329"/>
      <c r="B468" s="302"/>
      <c r="C468" s="303"/>
      <c r="D468" s="305"/>
      <c r="E468" s="309"/>
      <c r="F468" s="302"/>
      <c r="G468" s="302"/>
      <c r="H468" s="302"/>
      <c r="I468" s="302"/>
      <c r="J468" s="302"/>
      <c r="K468" s="302"/>
      <c r="L468" s="302"/>
      <c r="M468" s="306"/>
      <c r="N468" s="303"/>
      <c r="O468" s="307"/>
    </row>
    <row r="469" spans="1:15">
      <c r="A469" s="329"/>
      <c r="B469" s="302"/>
      <c r="C469" s="303"/>
      <c r="D469" s="305"/>
      <c r="E469" s="309"/>
      <c r="F469" s="302"/>
      <c r="G469" s="302"/>
      <c r="H469" s="302"/>
      <c r="I469" s="302"/>
      <c r="J469" s="302"/>
      <c r="K469" s="302"/>
      <c r="L469" s="302"/>
      <c r="M469" s="306"/>
      <c r="N469" s="303"/>
      <c r="O469" s="307"/>
    </row>
    <row r="470" spans="1:15">
      <c r="A470" s="329"/>
      <c r="B470" s="302"/>
      <c r="C470" s="303"/>
      <c r="D470" s="305"/>
      <c r="E470" s="309"/>
      <c r="F470" s="302"/>
      <c r="G470" s="302"/>
      <c r="H470" s="302"/>
      <c r="I470" s="302"/>
      <c r="J470" s="302"/>
      <c r="K470" s="302"/>
      <c r="L470" s="302"/>
      <c r="M470" s="306"/>
      <c r="N470" s="303"/>
      <c r="O470" s="307"/>
    </row>
    <row r="471" spans="1:15">
      <c r="A471" s="329"/>
      <c r="B471" s="302"/>
      <c r="C471" s="303"/>
      <c r="D471" s="305"/>
      <c r="E471" s="309"/>
      <c r="F471" s="302"/>
      <c r="G471" s="302"/>
      <c r="H471" s="302"/>
      <c r="I471" s="302"/>
      <c r="J471" s="302"/>
      <c r="K471" s="302"/>
      <c r="L471" s="302"/>
      <c r="M471" s="306"/>
      <c r="N471" s="303"/>
      <c r="O471" s="307"/>
    </row>
    <row r="472" spans="1:15">
      <c r="A472" s="329"/>
      <c r="B472" s="302"/>
      <c r="C472" s="303"/>
      <c r="D472" s="305"/>
      <c r="E472" s="309"/>
      <c r="F472" s="302"/>
      <c r="G472" s="302"/>
      <c r="H472" s="302"/>
      <c r="I472" s="302"/>
      <c r="J472" s="302"/>
      <c r="K472" s="302"/>
      <c r="L472" s="302"/>
      <c r="M472" s="306"/>
      <c r="N472" s="303"/>
      <c r="O472" s="307"/>
    </row>
    <row r="473" spans="1:15">
      <c r="A473" s="329"/>
      <c r="B473" s="302"/>
      <c r="C473" s="303"/>
      <c r="D473" s="305"/>
      <c r="E473" s="309"/>
      <c r="F473" s="302"/>
      <c r="G473" s="302"/>
      <c r="H473" s="302"/>
      <c r="I473" s="302"/>
      <c r="J473" s="302"/>
      <c r="K473" s="302"/>
      <c r="L473" s="302"/>
      <c r="M473" s="306"/>
      <c r="N473" s="303"/>
      <c r="O473" s="307"/>
    </row>
    <row r="474" spans="1:15">
      <c r="A474" s="329"/>
      <c r="B474" s="302"/>
      <c r="C474" s="303"/>
      <c r="D474" s="305"/>
      <c r="E474" s="309"/>
      <c r="F474" s="302"/>
      <c r="G474" s="302"/>
      <c r="H474" s="302"/>
      <c r="I474" s="302"/>
      <c r="J474" s="302"/>
      <c r="K474" s="302"/>
      <c r="L474" s="302"/>
      <c r="M474" s="306"/>
      <c r="N474" s="303"/>
      <c r="O474" s="307"/>
    </row>
    <row r="475" spans="1:15">
      <c r="A475" s="329"/>
      <c r="B475" s="302"/>
      <c r="C475" s="303"/>
      <c r="D475" s="305"/>
      <c r="E475" s="309"/>
      <c r="F475" s="302"/>
      <c r="G475" s="302"/>
      <c r="H475" s="302"/>
      <c r="I475" s="302"/>
      <c r="J475" s="302"/>
      <c r="K475" s="302"/>
      <c r="L475" s="302"/>
      <c r="M475" s="306"/>
      <c r="N475" s="303"/>
      <c r="O475" s="307"/>
    </row>
    <row r="476" spans="1:15">
      <c r="A476" s="329"/>
      <c r="B476" s="302"/>
      <c r="C476" s="303"/>
      <c r="D476" s="305"/>
      <c r="E476" s="309"/>
      <c r="F476" s="302"/>
      <c r="G476" s="302"/>
      <c r="H476" s="302"/>
      <c r="I476" s="302"/>
      <c r="J476" s="302"/>
      <c r="K476" s="302"/>
      <c r="L476" s="302"/>
      <c r="M476" s="306"/>
      <c r="N476" s="303"/>
      <c r="O476" s="307"/>
    </row>
    <row r="477" spans="1:15">
      <c r="A477" s="329"/>
      <c r="B477" s="302"/>
      <c r="C477" s="303"/>
      <c r="D477" s="305"/>
      <c r="E477" s="309"/>
      <c r="F477" s="302"/>
      <c r="G477" s="302"/>
      <c r="H477" s="302"/>
      <c r="I477" s="302"/>
      <c r="J477" s="302"/>
      <c r="K477" s="302"/>
      <c r="L477" s="302"/>
      <c r="M477" s="306"/>
      <c r="N477" s="303"/>
      <c r="O477" s="307"/>
    </row>
    <row r="478" spans="1:15">
      <c r="A478" s="329"/>
      <c r="B478" s="302"/>
      <c r="C478" s="303"/>
      <c r="D478" s="305"/>
      <c r="E478" s="309"/>
      <c r="F478" s="302"/>
      <c r="G478" s="302"/>
      <c r="H478" s="302"/>
      <c r="I478" s="302"/>
      <c r="J478" s="302"/>
      <c r="K478" s="302"/>
      <c r="L478" s="302"/>
      <c r="M478" s="306"/>
      <c r="N478" s="303"/>
      <c r="O478" s="307"/>
    </row>
    <row r="479" spans="1:15">
      <c r="A479" s="329"/>
      <c r="B479" s="302"/>
      <c r="C479" s="303"/>
      <c r="D479" s="305"/>
      <c r="E479" s="309"/>
      <c r="F479" s="306"/>
      <c r="G479" s="306"/>
      <c r="H479" s="302"/>
      <c r="I479" s="302"/>
      <c r="J479" s="302"/>
      <c r="K479" s="302"/>
      <c r="L479" s="302"/>
      <c r="M479" s="306"/>
      <c r="N479" s="303"/>
      <c r="O479" s="307"/>
    </row>
    <row r="480" spans="1:15">
      <c r="A480" s="329"/>
      <c r="B480" s="302"/>
      <c r="C480" s="303"/>
      <c r="D480" s="305"/>
      <c r="E480" s="309"/>
      <c r="F480" s="302"/>
      <c r="G480" s="302"/>
      <c r="H480" s="302"/>
      <c r="I480" s="302"/>
      <c r="J480" s="302"/>
      <c r="K480" s="302"/>
      <c r="L480" s="302"/>
      <c r="M480" s="306"/>
      <c r="N480" s="303"/>
      <c r="O480" s="307"/>
    </row>
    <row r="481" spans="1:15">
      <c r="A481" s="329"/>
      <c r="B481" s="302"/>
      <c r="C481" s="303"/>
      <c r="D481" s="305"/>
      <c r="E481" s="309"/>
      <c r="F481" s="302"/>
      <c r="G481" s="302"/>
      <c r="H481" s="302"/>
      <c r="I481" s="302"/>
      <c r="J481" s="302"/>
      <c r="K481" s="302"/>
      <c r="L481" s="302"/>
      <c r="M481" s="306"/>
      <c r="N481" s="303"/>
      <c r="O481" s="307"/>
    </row>
    <row r="482" spans="1:15">
      <c r="A482" s="329"/>
      <c r="B482" s="302"/>
      <c r="C482" s="303"/>
      <c r="D482" s="305"/>
      <c r="E482" s="309"/>
      <c r="F482" s="302"/>
      <c r="G482" s="302"/>
      <c r="H482" s="302"/>
      <c r="I482" s="302"/>
      <c r="J482" s="302"/>
      <c r="K482" s="302"/>
      <c r="L482" s="302"/>
      <c r="M482" s="306"/>
      <c r="N482" s="303"/>
      <c r="O482" s="307"/>
    </row>
    <row r="483" spans="1:15">
      <c r="A483" s="329"/>
      <c r="B483" s="302"/>
      <c r="C483" s="303"/>
      <c r="D483" s="305"/>
      <c r="E483" s="309"/>
      <c r="F483" s="302"/>
      <c r="G483" s="302"/>
      <c r="H483" s="302"/>
      <c r="I483" s="302"/>
      <c r="J483" s="302"/>
      <c r="K483" s="302"/>
      <c r="L483" s="302"/>
      <c r="M483" s="306"/>
      <c r="N483" s="303"/>
      <c r="O483" s="307"/>
    </row>
    <row r="484" spans="1:15" ht="15.75" thickBot="1">
      <c r="A484" s="330"/>
      <c r="B484" s="312"/>
      <c r="C484" s="313"/>
      <c r="D484" s="315"/>
      <c r="E484" s="314"/>
      <c r="F484" s="316"/>
      <c r="G484" s="316"/>
      <c r="H484" s="312"/>
      <c r="I484" s="312"/>
      <c r="J484" s="312"/>
      <c r="K484" s="312"/>
      <c r="L484" s="312"/>
      <c r="M484" s="317"/>
      <c r="N484" s="313"/>
      <c r="O484" s="318"/>
    </row>
    <row r="485" spans="1:15">
      <c r="A485" s="327"/>
      <c r="B485" s="295"/>
      <c r="C485" s="296"/>
      <c r="D485" s="298"/>
      <c r="E485" s="320"/>
      <c r="F485" s="328"/>
      <c r="G485" s="328"/>
      <c r="H485" s="295"/>
      <c r="I485" s="295"/>
      <c r="J485" s="295"/>
      <c r="K485" s="295"/>
      <c r="L485" s="295"/>
      <c r="M485" s="299"/>
      <c r="N485" s="296"/>
      <c r="O485" s="300"/>
    </row>
    <row r="486" spans="1:15">
      <c r="A486" s="329"/>
      <c r="B486" s="302"/>
      <c r="C486" s="303"/>
      <c r="D486" s="305"/>
      <c r="E486" s="309"/>
      <c r="F486" s="302"/>
      <c r="G486" s="302"/>
      <c r="H486" s="302"/>
      <c r="I486" s="302"/>
      <c r="J486" s="302"/>
      <c r="K486" s="302"/>
      <c r="L486" s="302"/>
      <c r="M486" s="306"/>
      <c r="N486" s="303"/>
      <c r="O486" s="307"/>
    </row>
    <row r="487" spans="1:15">
      <c r="A487" s="329"/>
      <c r="B487" s="302"/>
      <c r="C487" s="303"/>
      <c r="D487" s="305"/>
      <c r="E487" s="309"/>
      <c r="F487" s="302"/>
      <c r="G487" s="302"/>
      <c r="H487" s="302"/>
      <c r="I487" s="302"/>
      <c r="J487" s="302"/>
      <c r="K487" s="302"/>
      <c r="L487" s="302"/>
      <c r="M487" s="306"/>
      <c r="N487" s="303"/>
      <c r="O487" s="307"/>
    </row>
    <row r="488" spans="1:15">
      <c r="A488" s="329"/>
      <c r="B488" s="302"/>
      <c r="C488" s="303"/>
      <c r="D488" s="305"/>
      <c r="E488" s="309"/>
      <c r="F488" s="302"/>
      <c r="G488" s="302"/>
      <c r="H488" s="302"/>
      <c r="I488" s="302"/>
      <c r="J488" s="302"/>
      <c r="K488" s="302"/>
      <c r="L488" s="302"/>
      <c r="M488" s="306"/>
      <c r="N488" s="303"/>
      <c r="O488" s="307"/>
    </row>
    <row r="489" spans="1:15">
      <c r="A489" s="329"/>
      <c r="B489" s="302"/>
      <c r="C489" s="303"/>
      <c r="D489" s="305"/>
      <c r="E489" s="309"/>
      <c r="F489" s="302"/>
      <c r="G489" s="302"/>
      <c r="H489" s="302"/>
      <c r="I489" s="302"/>
      <c r="J489" s="302"/>
      <c r="K489" s="302"/>
      <c r="L489" s="302"/>
      <c r="M489" s="306"/>
      <c r="N489" s="303"/>
      <c r="O489" s="307"/>
    </row>
    <row r="490" spans="1:15">
      <c r="A490" s="329"/>
      <c r="B490" s="302"/>
      <c r="C490" s="303"/>
      <c r="D490" s="305"/>
      <c r="E490" s="309"/>
      <c r="F490" s="302"/>
      <c r="G490" s="302"/>
      <c r="H490" s="302"/>
      <c r="I490" s="302"/>
      <c r="J490" s="302"/>
      <c r="K490" s="302"/>
      <c r="L490" s="302"/>
      <c r="M490" s="306"/>
      <c r="N490" s="303"/>
      <c r="O490" s="307"/>
    </row>
    <row r="491" spans="1:15">
      <c r="A491" s="329"/>
      <c r="B491" s="302"/>
      <c r="C491" s="303"/>
      <c r="D491" s="305"/>
      <c r="E491" s="309"/>
      <c r="F491" s="302"/>
      <c r="G491" s="302"/>
      <c r="H491" s="302"/>
      <c r="I491" s="302"/>
      <c r="J491" s="302"/>
      <c r="K491" s="302"/>
      <c r="L491" s="302"/>
      <c r="M491" s="306"/>
      <c r="N491" s="303"/>
      <c r="O491" s="307"/>
    </row>
    <row r="492" spans="1:15">
      <c r="A492" s="329"/>
      <c r="B492" s="302"/>
      <c r="C492" s="303"/>
      <c r="D492" s="305"/>
      <c r="E492" s="309"/>
      <c r="F492" s="302"/>
      <c r="G492" s="302"/>
      <c r="H492" s="302"/>
      <c r="I492" s="302"/>
      <c r="J492" s="302"/>
      <c r="K492" s="302"/>
      <c r="L492" s="302"/>
      <c r="M492" s="306"/>
      <c r="N492" s="303"/>
      <c r="O492" s="307"/>
    </row>
    <row r="493" spans="1:15">
      <c r="A493" s="329"/>
      <c r="B493" s="302"/>
      <c r="C493" s="303"/>
      <c r="D493" s="305"/>
      <c r="E493" s="309"/>
      <c r="F493" s="302"/>
      <c r="G493" s="302"/>
      <c r="H493" s="302"/>
      <c r="I493" s="302"/>
      <c r="J493" s="302"/>
      <c r="K493" s="302"/>
      <c r="L493" s="302"/>
      <c r="M493" s="306"/>
      <c r="N493" s="303"/>
      <c r="O493" s="307"/>
    </row>
    <row r="494" spans="1:15">
      <c r="A494" s="329"/>
      <c r="B494" s="302"/>
      <c r="C494" s="303"/>
      <c r="D494" s="305"/>
      <c r="E494" s="309"/>
      <c r="F494" s="302"/>
      <c r="G494" s="302"/>
      <c r="H494" s="302"/>
      <c r="I494" s="302"/>
      <c r="J494" s="302"/>
      <c r="K494" s="302"/>
      <c r="L494" s="302"/>
      <c r="M494" s="306"/>
      <c r="N494" s="303"/>
      <c r="O494" s="307"/>
    </row>
    <row r="495" spans="1:15">
      <c r="A495" s="329"/>
      <c r="B495" s="302"/>
      <c r="C495" s="303"/>
      <c r="D495" s="305"/>
      <c r="E495" s="309"/>
      <c r="F495" s="302"/>
      <c r="G495" s="302"/>
      <c r="H495" s="302"/>
      <c r="I495" s="302"/>
      <c r="J495" s="302"/>
      <c r="K495" s="302"/>
      <c r="L495" s="302"/>
      <c r="M495" s="306"/>
      <c r="N495" s="303"/>
      <c r="O495" s="307"/>
    </row>
    <row r="496" spans="1:15">
      <c r="A496" s="329"/>
      <c r="B496" s="302"/>
      <c r="C496" s="303"/>
      <c r="D496" s="305"/>
      <c r="E496" s="309"/>
      <c r="F496" s="302"/>
      <c r="G496" s="302"/>
      <c r="H496" s="302"/>
      <c r="I496" s="302"/>
      <c r="J496" s="302"/>
      <c r="K496" s="302"/>
      <c r="L496" s="302"/>
      <c r="M496" s="306"/>
      <c r="N496" s="303"/>
      <c r="O496" s="307"/>
    </row>
    <row r="497" spans="1:15">
      <c r="A497" s="329"/>
      <c r="B497" s="302"/>
      <c r="C497" s="303"/>
      <c r="D497" s="305"/>
      <c r="E497" s="309"/>
      <c r="F497" s="302"/>
      <c r="G497" s="302"/>
      <c r="H497" s="302"/>
      <c r="I497" s="302"/>
      <c r="J497" s="302"/>
      <c r="K497" s="302"/>
      <c r="L497" s="302"/>
      <c r="M497" s="306"/>
      <c r="N497" s="303"/>
      <c r="O497" s="307"/>
    </row>
    <row r="498" spans="1:15">
      <c r="A498" s="329"/>
      <c r="B498" s="302"/>
      <c r="C498" s="303"/>
      <c r="D498" s="305"/>
      <c r="E498" s="309"/>
      <c r="F498" s="302"/>
      <c r="G498" s="302"/>
      <c r="H498" s="302"/>
      <c r="I498" s="302"/>
      <c r="J498" s="302"/>
      <c r="K498" s="302"/>
      <c r="L498" s="302"/>
      <c r="M498" s="306"/>
      <c r="N498" s="303"/>
      <c r="O498" s="307"/>
    </row>
    <row r="499" spans="1:15">
      <c r="A499" s="329"/>
      <c r="B499" s="302"/>
      <c r="C499" s="303"/>
      <c r="D499" s="305"/>
      <c r="E499" s="309"/>
      <c r="F499" s="306"/>
      <c r="G499" s="306"/>
      <c r="H499" s="302"/>
      <c r="I499" s="302"/>
      <c r="J499" s="302"/>
      <c r="K499" s="302"/>
      <c r="L499" s="302"/>
      <c r="M499" s="306"/>
      <c r="N499" s="303"/>
      <c r="O499" s="307"/>
    </row>
    <row r="500" spans="1:15">
      <c r="A500" s="329"/>
      <c r="B500" s="302"/>
      <c r="C500" s="303"/>
      <c r="D500" s="305"/>
      <c r="E500" s="309"/>
      <c r="F500" s="302"/>
      <c r="G500" s="302"/>
      <c r="H500" s="302"/>
      <c r="I500" s="302"/>
      <c r="J500" s="302"/>
      <c r="K500" s="302"/>
      <c r="L500" s="302"/>
      <c r="M500" s="306"/>
      <c r="N500" s="303"/>
      <c r="O500" s="307"/>
    </row>
    <row r="501" spans="1:15">
      <c r="A501" s="329"/>
      <c r="B501" s="302"/>
      <c r="C501" s="303"/>
      <c r="D501" s="305"/>
      <c r="E501" s="309"/>
      <c r="F501" s="302"/>
      <c r="G501" s="302"/>
      <c r="H501" s="302"/>
      <c r="I501" s="302"/>
      <c r="J501" s="302"/>
      <c r="K501" s="302"/>
      <c r="L501" s="302"/>
      <c r="M501" s="306"/>
      <c r="N501" s="303"/>
      <c r="O501" s="307"/>
    </row>
    <row r="502" spans="1:15">
      <c r="A502" s="329"/>
      <c r="B502" s="302"/>
      <c r="C502" s="303"/>
      <c r="D502" s="305"/>
      <c r="E502" s="309"/>
      <c r="F502" s="302"/>
      <c r="G502" s="302"/>
      <c r="H502" s="302"/>
      <c r="I502" s="302"/>
      <c r="J502" s="302"/>
      <c r="K502" s="302"/>
      <c r="L502" s="302"/>
      <c r="M502" s="306"/>
      <c r="N502" s="303"/>
      <c r="O502" s="307"/>
    </row>
    <row r="503" spans="1:15">
      <c r="A503" s="329"/>
      <c r="B503" s="302"/>
      <c r="C503" s="303"/>
      <c r="D503" s="305"/>
      <c r="E503" s="309"/>
      <c r="F503" s="302"/>
      <c r="G503" s="302"/>
      <c r="H503" s="302"/>
      <c r="I503" s="302"/>
      <c r="J503" s="302"/>
      <c r="K503" s="302"/>
      <c r="L503" s="302"/>
      <c r="M503" s="306"/>
      <c r="N503" s="303"/>
      <c r="O503" s="307"/>
    </row>
    <row r="504" spans="1:15" ht="15.75" thickBot="1">
      <c r="A504" s="330"/>
      <c r="B504" s="312"/>
      <c r="C504" s="313"/>
      <c r="D504" s="315"/>
      <c r="E504" s="314"/>
      <c r="F504" s="316"/>
      <c r="G504" s="316"/>
      <c r="H504" s="312"/>
      <c r="I504" s="312"/>
      <c r="J504" s="312"/>
      <c r="K504" s="312"/>
      <c r="L504" s="312"/>
      <c r="M504" s="317"/>
      <c r="N504" s="313"/>
      <c r="O504" s="318"/>
    </row>
    <row r="505" spans="1:15">
      <c r="A505" s="327"/>
      <c r="B505" s="295"/>
      <c r="C505" s="296"/>
      <c r="D505" s="298"/>
      <c r="E505" s="320"/>
      <c r="F505" s="328"/>
      <c r="G505" s="328"/>
      <c r="H505" s="295"/>
      <c r="I505" s="295"/>
      <c r="J505" s="295"/>
      <c r="K505" s="295"/>
      <c r="L505" s="295"/>
      <c r="M505" s="299"/>
      <c r="N505" s="296"/>
      <c r="O505" s="300"/>
    </row>
    <row r="506" spans="1:15">
      <c r="A506" s="329"/>
      <c r="B506" s="302"/>
      <c r="C506" s="303"/>
      <c r="D506" s="305"/>
      <c r="E506" s="309"/>
      <c r="F506" s="302"/>
      <c r="G506" s="302"/>
      <c r="H506" s="302"/>
      <c r="I506" s="302"/>
      <c r="J506" s="302"/>
      <c r="K506" s="302"/>
      <c r="L506" s="302"/>
      <c r="M506" s="306"/>
      <c r="N506" s="303"/>
      <c r="O506" s="307"/>
    </row>
    <row r="507" spans="1:15">
      <c r="A507" s="329"/>
      <c r="B507" s="302"/>
      <c r="C507" s="303"/>
      <c r="D507" s="305"/>
      <c r="E507" s="309"/>
      <c r="F507" s="302"/>
      <c r="G507" s="302"/>
      <c r="H507" s="302"/>
      <c r="I507" s="302"/>
      <c r="J507" s="302"/>
      <c r="K507" s="302"/>
      <c r="L507" s="302"/>
      <c r="M507" s="306"/>
      <c r="N507" s="303"/>
      <c r="O507" s="307"/>
    </row>
    <row r="508" spans="1:15">
      <c r="A508" s="329"/>
      <c r="B508" s="302"/>
      <c r="C508" s="303"/>
      <c r="D508" s="305"/>
      <c r="E508" s="309"/>
      <c r="F508" s="302"/>
      <c r="G508" s="302"/>
      <c r="H508" s="302"/>
      <c r="I508" s="302"/>
      <c r="J508" s="302"/>
      <c r="K508" s="302"/>
      <c r="L508" s="302"/>
      <c r="M508" s="306"/>
      <c r="N508" s="303"/>
      <c r="O508" s="307"/>
    </row>
    <row r="509" spans="1:15">
      <c r="A509" s="329"/>
      <c r="B509" s="302"/>
      <c r="C509" s="303"/>
      <c r="D509" s="305"/>
      <c r="E509" s="309"/>
      <c r="F509" s="302"/>
      <c r="G509" s="302"/>
      <c r="H509" s="302"/>
      <c r="I509" s="302"/>
      <c r="J509" s="302"/>
      <c r="K509" s="302"/>
      <c r="L509" s="302"/>
      <c r="M509" s="306"/>
      <c r="N509" s="303"/>
      <c r="O509" s="307"/>
    </row>
    <row r="510" spans="1:15">
      <c r="A510" s="329"/>
      <c r="B510" s="302"/>
      <c r="C510" s="303"/>
      <c r="D510" s="305"/>
      <c r="E510" s="309"/>
      <c r="F510" s="302"/>
      <c r="G510" s="302"/>
      <c r="H510" s="302"/>
      <c r="I510" s="302"/>
      <c r="J510" s="302"/>
      <c r="K510" s="302"/>
      <c r="L510" s="302"/>
      <c r="M510" s="306"/>
      <c r="N510" s="303"/>
      <c r="O510" s="307"/>
    </row>
    <row r="511" spans="1:15">
      <c r="A511" s="329"/>
      <c r="B511" s="302"/>
      <c r="C511" s="303"/>
      <c r="D511" s="305"/>
      <c r="E511" s="309"/>
      <c r="F511" s="302"/>
      <c r="G511" s="302"/>
      <c r="H511" s="302"/>
      <c r="I511" s="302"/>
      <c r="J511" s="302"/>
      <c r="K511" s="302"/>
      <c r="L511" s="302"/>
      <c r="M511" s="306"/>
      <c r="N511" s="303"/>
      <c r="O511" s="307"/>
    </row>
    <row r="512" spans="1:15">
      <c r="A512" s="329"/>
      <c r="B512" s="302"/>
      <c r="C512" s="303"/>
      <c r="D512" s="305"/>
      <c r="E512" s="309"/>
      <c r="F512" s="302"/>
      <c r="G512" s="302"/>
      <c r="H512" s="302"/>
      <c r="I512" s="302"/>
      <c r="J512" s="302"/>
      <c r="K512" s="302"/>
      <c r="L512" s="302"/>
      <c r="M512" s="306"/>
      <c r="N512" s="303"/>
      <c r="O512" s="307"/>
    </row>
    <row r="513" spans="1:15">
      <c r="A513" s="329"/>
      <c r="B513" s="302"/>
      <c r="C513" s="303"/>
      <c r="D513" s="305"/>
      <c r="E513" s="309"/>
      <c r="F513" s="302"/>
      <c r="G513" s="302"/>
      <c r="H513" s="302"/>
      <c r="I513" s="302"/>
      <c r="J513" s="302"/>
      <c r="K513" s="302"/>
      <c r="L513" s="302"/>
      <c r="M513" s="306"/>
      <c r="N513" s="303"/>
      <c r="O513" s="307"/>
    </row>
    <row r="514" spans="1:15">
      <c r="A514" s="329"/>
      <c r="B514" s="302"/>
      <c r="C514" s="303"/>
      <c r="D514" s="305"/>
      <c r="E514" s="309"/>
      <c r="F514" s="302"/>
      <c r="G514" s="302"/>
      <c r="H514" s="302"/>
      <c r="I514" s="302"/>
      <c r="J514" s="302"/>
      <c r="K514" s="302"/>
      <c r="L514" s="302"/>
      <c r="M514" s="306"/>
      <c r="N514" s="303"/>
      <c r="O514" s="307"/>
    </row>
    <row r="515" spans="1:15">
      <c r="A515" s="329"/>
      <c r="B515" s="302"/>
      <c r="C515" s="303"/>
      <c r="D515" s="305"/>
      <c r="E515" s="309"/>
      <c r="F515" s="302"/>
      <c r="G515" s="302"/>
      <c r="H515" s="302"/>
      <c r="I515" s="302"/>
      <c r="J515" s="302"/>
      <c r="K515" s="302"/>
      <c r="L515" s="302"/>
      <c r="M515" s="306"/>
      <c r="N515" s="303"/>
      <c r="O515" s="307"/>
    </row>
    <row r="516" spans="1:15">
      <c r="A516" s="329"/>
      <c r="B516" s="302"/>
      <c r="C516" s="303"/>
      <c r="D516" s="305"/>
      <c r="E516" s="309"/>
      <c r="F516" s="302"/>
      <c r="G516" s="302"/>
      <c r="H516" s="302"/>
      <c r="I516" s="302"/>
      <c r="J516" s="302"/>
      <c r="K516" s="302"/>
      <c r="L516" s="302"/>
      <c r="M516" s="306"/>
      <c r="N516" s="303"/>
      <c r="O516" s="307"/>
    </row>
    <row r="517" spans="1:15">
      <c r="A517" s="329"/>
      <c r="B517" s="302"/>
      <c r="C517" s="303"/>
      <c r="D517" s="305"/>
      <c r="E517" s="309"/>
      <c r="F517" s="302"/>
      <c r="G517" s="302"/>
      <c r="H517" s="302"/>
      <c r="I517" s="302"/>
      <c r="J517" s="302"/>
      <c r="K517" s="302"/>
      <c r="L517" s="302"/>
      <c r="M517" s="306"/>
      <c r="N517" s="303"/>
      <c r="O517" s="307"/>
    </row>
    <row r="518" spans="1:15">
      <c r="A518" s="329"/>
      <c r="B518" s="302"/>
      <c r="C518" s="303"/>
      <c r="D518" s="305"/>
      <c r="E518" s="309"/>
      <c r="F518" s="302"/>
      <c r="G518" s="302"/>
      <c r="H518" s="302"/>
      <c r="I518" s="302"/>
      <c r="J518" s="302"/>
      <c r="K518" s="302"/>
      <c r="L518" s="302"/>
      <c r="M518" s="306"/>
      <c r="N518" s="303"/>
      <c r="O518" s="307"/>
    </row>
    <row r="519" spans="1:15">
      <c r="A519" s="329"/>
      <c r="B519" s="302"/>
      <c r="C519" s="303"/>
      <c r="D519" s="305"/>
      <c r="E519" s="309"/>
      <c r="F519" s="306"/>
      <c r="G519" s="306"/>
      <c r="H519" s="302"/>
      <c r="I519" s="302"/>
      <c r="J519" s="302"/>
      <c r="K519" s="302"/>
      <c r="L519" s="302"/>
      <c r="M519" s="306"/>
      <c r="N519" s="303"/>
      <c r="O519" s="307"/>
    </row>
    <row r="520" spans="1:15">
      <c r="A520" s="329"/>
      <c r="B520" s="302"/>
      <c r="C520" s="303"/>
      <c r="D520" s="305"/>
      <c r="E520" s="309"/>
      <c r="F520" s="302"/>
      <c r="G520" s="302"/>
      <c r="H520" s="302"/>
      <c r="I520" s="302"/>
      <c r="J520" s="302"/>
      <c r="K520" s="302"/>
      <c r="L520" s="302"/>
      <c r="M520" s="306"/>
      <c r="N520" s="303"/>
      <c r="O520" s="307"/>
    </row>
    <row r="521" spans="1:15">
      <c r="A521" s="329"/>
      <c r="B521" s="302"/>
      <c r="C521" s="303"/>
      <c r="D521" s="305"/>
      <c r="E521" s="309"/>
      <c r="F521" s="302"/>
      <c r="G521" s="302"/>
      <c r="H521" s="302"/>
      <c r="I521" s="302"/>
      <c r="J521" s="302"/>
      <c r="K521" s="302"/>
      <c r="L521" s="302"/>
      <c r="M521" s="306"/>
      <c r="N521" s="303"/>
      <c r="O521" s="307"/>
    </row>
    <row r="522" spans="1:15">
      <c r="A522" s="329"/>
      <c r="B522" s="302"/>
      <c r="C522" s="303"/>
      <c r="D522" s="305"/>
      <c r="E522" s="309"/>
      <c r="F522" s="302"/>
      <c r="G522" s="302"/>
      <c r="H522" s="302"/>
      <c r="I522" s="302"/>
      <c r="J522" s="302"/>
      <c r="K522" s="302"/>
      <c r="L522" s="302"/>
      <c r="M522" s="306"/>
      <c r="N522" s="303"/>
      <c r="O522" s="307"/>
    </row>
    <row r="523" spans="1:15">
      <c r="A523" s="329"/>
      <c r="B523" s="302"/>
      <c r="C523" s="303"/>
      <c r="D523" s="305"/>
      <c r="E523" s="309"/>
      <c r="F523" s="302"/>
      <c r="G523" s="302"/>
      <c r="H523" s="302"/>
      <c r="I523" s="302"/>
      <c r="J523" s="302"/>
      <c r="K523" s="302"/>
      <c r="L523" s="302"/>
      <c r="M523" s="306"/>
      <c r="N523" s="303"/>
      <c r="O523" s="307"/>
    </row>
    <row r="524" spans="1:15" ht="15.75" thickBot="1">
      <c r="A524" s="330"/>
      <c r="B524" s="312"/>
      <c r="C524" s="313"/>
      <c r="D524" s="315"/>
      <c r="E524" s="314"/>
      <c r="F524" s="316"/>
      <c r="G524" s="316"/>
      <c r="H524" s="312"/>
      <c r="I524" s="312"/>
      <c r="J524" s="312"/>
      <c r="K524" s="312"/>
      <c r="L524" s="312"/>
      <c r="M524" s="317"/>
      <c r="N524" s="313"/>
      <c r="O524" s="318"/>
    </row>
    <row r="525" spans="1:15" ht="15.75" thickBot="1">
      <c r="A525" s="331" t="s">
        <v>52</v>
      </c>
      <c r="B525" s="332"/>
      <c r="C525" s="332"/>
      <c r="D525" s="332"/>
      <c r="E525" s="332"/>
      <c r="F525" s="332"/>
      <c r="G525" s="332"/>
      <c r="H525" s="332"/>
      <c r="I525" s="332"/>
      <c r="J525" s="332"/>
      <c r="K525" s="332"/>
      <c r="L525" s="332"/>
      <c r="M525" s="333">
        <f>SUM(M265:M524)</f>
        <v>0</v>
      </c>
      <c r="N525" s="334"/>
      <c r="O525" s="335"/>
    </row>
  </sheetData>
  <mergeCells count="23">
    <mergeCell ref="A74:D74"/>
    <mergeCell ref="M75:M76"/>
    <mergeCell ref="N75:N76"/>
    <mergeCell ref="O75:O76"/>
    <mergeCell ref="M77:M78"/>
    <mergeCell ref="N77:N78"/>
    <mergeCell ref="O77:O78"/>
    <mergeCell ref="N2:O2"/>
    <mergeCell ref="A1:M1"/>
    <mergeCell ref="N1:O1"/>
    <mergeCell ref="A2:A3"/>
    <mergeCell ref="B2:B3"/>
    <mergeCell ref="C2:C3"/>
    <mergeCell ref="E2:E3"/>
    <mergeCell ref="F2:F3"/>
    <mergeCell ref="H2:H3"/>
    <mergeCell ref="D2:D3"/>
    <mergeCell ref="G2:G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scale="46" orientation="portrait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10"/>
  <sheetViews>
    <sheetView view="pageBreakPreview" zoomScale="70" zoomScaleNormal="70" zoomScaleSheetLayoutView="70" workbookViewId="0">
      <selection activeCell="S58" sqref="S58"/>
    </sheetView>
  </sheetViews>
  <sheetFormatPr defaultColWidth="9.140625" defaultRowHeight="15"/>
  <cols>
    <col min="1" max="1" width="5" style="292" customWidth="1"/>
    <col min="2" max="3" width="9.140625" style="292"/>
    <col min="4" max="4" width="12.85546875" style="292" customWidth="1"/>
    <col min="5" max="5" width="11.28515625" style="292" customWidth="1"/>
    <col min="6" max="7" width="13.7109375" style="336" customWidth="1"/>
    <col min="8" max="10" width="16.7109375" style="336" customWidth="1"/>
    <col min="11" max="11" width="14.5703125" style="292" customWidth="1"/>
    <col min="12" max="13" width="11.5703125" style="292" customWidth="1"/>
    <col min="14" max="14" width="11.28515625" style="292" customWidth="1"/>
    <col min="15" max="15" width="10.85546875" style="292" customWidth="1"/>
    <col min="16" max="16" width="19.140625" style="292" hidden="1" customWidth="1"/>
    <col min="17" max="18" width="9.140625" style="292"/>
    <col min="19" max="19" width="8.85546875" style="336" customWidth="1"/>
    <col min="20" max="16384" width="9.140625" style="292"/>
  </cols>
  <sheetData>
    <row r="1" spans="1:19">
      <c r="A1" s="733" t="s">
        <v>224</v>
      </c>
      <c r="B1" s="734"/>
      <c r="C1" s="734"/>
      <c r="D1" s="734"/>
      <c r="E1" s="734"/>
      <c r="F1" s="734"/>
      <c r="G1" s="734"/>
      <c r="H1" s="734"/>
      <c r="I1" s="735"/>
      <c r="J1" s="735"/>
      <c r="K1" s="734"/>
      <c r="L1" s="734"/>
      <c r="M1" s="734"/>
      <c r="N1" s="734"/>
      <c r="O1" s="736"/>
      <c r="P1" s="401" t="s">
        <v>249</v>
      </c>
      <c r="Q1" s="404"/>
    </row>
    <row r="2" spans="1:19" ht="60" customHeight="1">
      <c r="A2" s="699" t="s">
        <v>225</v>
      </c>
      <c r="B2" s="699" t="s">
        <v>226</v>
      </c>
      <c r="C2" s="699" t="s">
        <v>227</v>
      </c>
      <c r="D2" s="699" t="s">
        <v>228</v>
      </c>
      <c r="E2" s="701" t="s">
        <v>256</v>
      </c>
      <c r="F2" s="691" t="s">
        <v>235</v>
      </c>
      <c r="G2" s="704" t="s">
        <v>236</v>
      </c>
      <c r="H2" s="691" t="s">
        <v>241</v>
      </c>
      <c r="I2" s="704" t="s">
        <v>242</v>
      </c>
      <c r="J2" s="704" t="s">
        <v>243</v>
      </c>
      <c r="K2" s="737" t="s">
        <v>238</v>
      </c>
      <c r="L2" s="691" t="s">
        <v>248</v>
      </c>
      <c r="M2" s="691" t="s">
        <v>244</v>
      </c>
      <c r="N2" s="691" t="s">
        <v>245</v>
      </c>
      <c r="O2" s="691"/>
      <c r="P2" s="691" t="s">
        <v>234</v>
      </c>
      <c r="S2" s="739" t="s">
        <v>255</v>
      </c>
    </row>
    <row r="3" spans="1:19" ht="15.75" thickBot="1">
      <c r="A3" s="723"/>
      <c r="B3" s="723"/>
      <c r="C3" s="700"/>
      <c r="D3" s="700"/>
      <c r="E3" s="738"/>
      <c r="F3" s="703"/>
      <c r="G3" s="705"/>
      <c r="H3" s="703"/>
      <c r="I3" s="705"/>
      <c r="J3" s="705"/>
      <c r="K3" s="703"/>
      <c r="L3" s="704"/>
      <c r="M3" s="703"/>
      <c r="N3" s="293" t="s">
        <v>229</v>
      </c>
      <c r="O3" s="293" t="s">
        <v>230</v>
      </c>
      <c r="P3" s="703"/>
      <c r="S3" s="739"/>
    </row>
    <row r="4" spans="1:19">
      <c r="A4" s="294">
        <v>1</v>
      </c>
      <c r="B4" s="337" t="s">
        <v>233</v>
      </c>
      <c r="C4" s="427" t="s">
        <v>250</v>
      </c>
      <c r="D4" s="449" t="s">
        <v>251</v>
      </c>
      <c r="E4" s="297">
        <v>101</v>
      </c>
      <c r="F4" s="339">
        <v>159.52000000000001</v>
      </c>
      <c r="G4" s="419" t="s">
        <v>190</v>
      </c>
      <c r="H4" s="339">
        <v>28.23</v>
      </c>
      <c r="I4" s="339">
        <f>S4-F4</f>
        <v>15.919999999999987</v>
      </c>
      <c r="J4" s="429">
        <f>F4+H4+I4</f>
        <v>203.67</v>
      </c>
      <c r="K4" s="397">
        <v>5.5019279691308096</v>
      </c>
      <c r="L4" s="413">
        <f>J4+K4</f>
        <v>209.17192796913079</v>
      </c>
      <c r="M4" s="398">
        <v>278.70680044593092</v>
      </c>
      <c r="N4" s="320">
        <v>1</v>
      </c>
      <c r="O4" s="300"/>
      <c r="P4" s="398">
        <v>89.23</v>
      </c>
      <c r="R4" s="295">
        <v>224.26</v>
      </c>
      <c r="S4" s="336">
        <v>175.44</v>
      </c>
    </row>
    <row r="5" spans="1:19">
      <c r="A5" s="308">
        <v>2</v>
      </c>
      <c r="B5" s="354" t="s">
        <v>233</v>
      </c>
      <c r="C5" s="431" t="s">
        <v>250</v>
      </c>
      <c r="D5" s="450" t="s">
        <v>251</v>
      </c>
      <c r="E5" s="304">
        <v>102</v>
      </c>
      <c r="F5" s="302">
        <v>159.52000000000001</v>
      </c>
      <c r="G5" s="414" t="s">
        <v>190</v>
      </c>
      <c r="H5" s="339">
        <v>28.23</v>
      </c>
      <c r="I5" s="339">
        <f t="shared" ref="I5:I63" si="0">S5-F5</f>
        <v>15.919999999999987</v>
      </c>
      <c r="J5" s="429">
        <f t="shared" ref="J5:J63" si="1">F5+H5+I5</f>
        <v>203.67</v>
      </c>
      <c r="K5" s="372">
        <v>5.5019279691308061</v>
      </c>
      <c r="L5" s="323">
        <f t="shared" ref="L5:L13" si="2">J5+K5</f>
        <v>209.17192796913079</v>
      </c>
      <c r="M5" s="384">
        <v>278.70680044593092</v>
      </c>
      <c r="N5" s="309">
        <v>1</v>
      </c>
      <c r="O5" s="307"/>
      <c r="P5" s="398">
        <v>89.23</v>
      </c>
      <c r="R5" s="302">
        <v>224.26</v>
      </c>
      <c r="S5" s="336">
        <v>175.44</v>
      </c>
    </row>
    <row r="6" spans="1:19">
      <c r="A6" s="308">
        <v>3</v>
      </c>
      <c r="B6" s="354" t="s">
        <v>233</v>
      </c>
      <c r="C6" s="431" t="s">
        <v>250</v>
      </c>
      <c r="D6" s="450" t="s">
        <v>251</v>
      </c>
      <c r="E6" s="304">
        <v>103</v>
      </c>
      <c r="F6" s="302">
        <v>159.52000000000001</v>
      </c>
      <c r="G6" s="414" t="s">
        <v>190</v>
      </c>
      <c r="H6" s="339">
        <v>28.23</v>
      </c>
      <c r="I6" s="339">
        <f t="shared" si="0"/>
        <v>15.919999999999987</v>
      </c>
      <c r="J6" s="429">
        <f t="shared" si="1"/>
        <v>203.67</v>
      </c>
      <c r="K6" s="372">
        <v>5.5019279691308061</v>
      </c>
      <c r="L6" s="323">
        <f t="shared" si="2"/>
        <v>209.17192796913079</v>
      </c>
      <c r="M6" s="384">
        <v>278.70680044593092</v>
      </c>
      <c r="N6" s="309">
        <v>1</v>
      </c>
      <c r="O6" s="307"/>
      <c r="P6" s="398">
        <v>89.23</v>
      </c>
      <c r="R6" s="302">
        <v>224.26</v>
      </c>
      <c r="S6" s="336">
        <v>175.44</v>
      </c>
    </row>
    <row r="7" spans="1:19">
      <c r="A7" s="308">
        <v>4</v>
      </c>
      <c r="B7" s="354" t="s">
        <v>233</v>
      </c>
      <c r="C7" s="431" t="s">
        <v>250</v>
      </c>
      <c r="D7" s="450" t="s">
        <v>251</v>
      </c>
      <c r="E7" s="304">
        <v>104</v>
      </c>
      <c r="F7" s="302">
        <v>159.52000000000001</v>
      </c>
      <c r="G7" s="414" t="s">
        <v>190</v>
      </c>
      <c r="H7" s="339">
        <v>28.23</v>
      </c>
      <c r="I7" s="339">
        <f t="shared" si="0"/>
        <v>15.919999999999987</v>
      </c>
      <c r="J7" s="429">
        <f t="shared" si="1"/>
        <v>203.67</v>
      </c>
      <c r="K7" s="372">
        <v>5.5019279691308061</v>
      </c>
      <c r="L7" s="323">
        <f t="shared" si="2"/>
        <v>209.17192796913079</v>
      </c>
      <c r="M7" s="384">
        <v>278.70680044593092</v>
      </c>
      <c r="N7" s="309">
        <v>1</v>
      </c>
      <c r="O7" s="307"/>
      <c r="P7" s="398">
        <v>89.23</v>
      </c>
      <c r="R7" s="302">
        <v>224.26</v>
      </c>
      <c r="S7" s="336">
        <v>175.44</v>
      </c>
    </row>
    <row r="8" spans="1:19">
      <c r="A8" s="308">
        <v>5</v>
      </c>
      <c r="B8" s="353" t="s">
        <v>233</v>
      </c>
      <c r="C8" s="431" t="s">
        <v>250</v>
      </c>
      <c r="D8" s="450" t="s">
        <v>251</v>
      </c>
      <c r="E8" s="304">
        <v>105</v>
      </c>
      <c r="F8" s="302">
        <v>159.52000000000001</v>
      </c>
      <c r="G8" s="414" t="s">
        <v>190</v>
      </c>
      <c r="H8" s="339">
        <v>28.23</v>
      </c>
      <c r="I8" s="339">
        <f t="shared" si="0"/>
        <v>15.919999999999987</v>
      </c>
      <c r="J8" s="429">
        <f t="shared" si="1"/>
        <v>203.67</v>
      </c>
      <c r="K8" s="372">
        <v>5.5019279691308061</v>
      </c>
      <c r="L8" s="323">
        <f t="shared" si="2"/>
        <v>209.17192796913079</v>
      </c>
      <c r="M8" s="384">
        <v>278.70680044593092</v>
      </c>
      <c r="N8" s="309">
        <v>1</v>
      </c>
      <c r="O8" s="307"/>
      <c r="P8" s="398">
        <v>89.23</v>
      </c>
      <c r="R8" s="302">
        <v>224.26</v>
      </c>
      <c r="S8" s="336">
        <v>175.44</v>
      </c>
    </row>
    <row r="9" spans="1:19">
      <c r="A9" s="308">
        <v>6</v>
      </c>
      <c r="B9" s="354" t="s">
        <v>233</v>
      </c>
      <c r="C9" s="431" t="s">
        <v>250</v>
      </c>
      <c r="D9" s="450" t="s">
        <v>251</v>
      </c>
      <c r="E9" s="304">
        <v>106</v>
      </c>
      <c r="F9" s="302">
        <v>159.52000000000001</v>
      </c>
      <c r="G9" s="414" t="s">
        <v>190</v>
      </c>
      <c r="H9" s="339">
        <v>28.23</v>
      </c>
      <c r="I9" s="339">
        <f t="shared" si="0"/>
        <v>15.919999999999987</v>
      </c>
      <c r="J9" s="429">
        <f t="shared" si="1"/>
        <v>203.67</v>
      </c>
      <c r="K9" s="372">
        <v>5.5019279691308096</v>
      </c>
      <c r="L9" s="323">
        <f t="shared" si="2"/>
        <v>209.17192796913079</v>
      </c>
      <c r="M9" s="384">
        <v>278.70680044593092</v>
      </c>
      <c r="N9" s="309">
        <v>1</v>
      </c>
      <c r="O9" s="307"/>
      <c r="P9" s="398">
        <v>89.23</v>
      </c>
      <c r="R9" s="302">
        <v>224.26</v>
      </c>
      <c r="S9" s="336">
        <v>175.44</v>
      </c>
    </row>
    <row r="10" spans="1:19">
      <c r="A10" s="308">
        <v>7</v>
      </c>
      <c r="B10" s="354" t="s">
        <v>233</v>
      </c>
      <c r="C10" s="431" t="s">
        <v>250</v>
      </c>
      <c r="D10" s="450" t="s">
        <v>251</v>
      </c>
      <c r="E10" s="304">
        <v>107</v>
      </c>
      <c r="F10" s="302">
        <v>159.52000000000001</v>
      </c>
      <c r="G10" s="414" t="s">
        <v>190</v>
      </c>
      <c r="H10" s="339">
        <v>28.23</v>
      </c>
      <c r="I10" s="339">
        <f t="shared" si="0"/>
        <v>15.919999999999987</v>
      </c>
      <c r="J10" s="429">
        <f t="shared" si="1"/>
        <v>203.67</v>
      </c>
      <c r="K10" s="372">
        <v>5.5019279691308061</v>
      </c>
      <c r="L10" s="323">
        <f t="shared" si="2"/>
        <v>209.17192796913079</v>
      </c>
      <c r="M10" s="384">
        <v>278.70680044593092</v>
      </c>
      <c r="N10" s="309">
        <v>1</v>
      </c>
      <c r="O10" s="307"/>
      <c r="P10" s="398">
        <v>89.23</v>
      </c>
      <c r="R10" s="302">
        <v>224.26</v>
      </c>
      <c r="S10" s="336">
        <v>175.44</v>
      </c>
    </row>
    <row r="11" spans="1:19">
      <c r="A11" s="308">
        <v>8</v>
      </c>
      <c r="B11" s="354" t="s">
        <v>233</v>
      </c>
      <c r="C11" s="431" t="s">
        <v>250</v>
      </c>
      <c r="D11" s="450" t="s">
        <v>251</v>
      </c>
      <c r="E11" s="304">
        <v>108</v>
      </c>
      <c r="F11" s="302">
        <v>159.52000000000001</v>
      </c>
      <c r="G11" s="414" t="s">
        <v>190</v>
      </c>
      <c r="H11" s="339">
        <v>28.23</v>
      </c>
      <c r="I11" s="339">
        <f t="shared" si="0"/>
        <v>15.919999999999987</v>
      </c>
      <c r="J11" s="429">
        <f t="shared" si="1"/>
        <v>203.67</v>
      </c>
      <c r="K11" s="372">
        <v>5.5019279691308061</v>
      </c>
      <c r="L11" s="323">
        <f t="shared" si="2"/>
        <v>209.17192796913079</v>
      </c>
      <c r="M11" s="384">
        <v>278.70680044593092</v>
      </c>
      <c r="N11" s="309">
        <v>1</v>
      </c>
      <c r="O11" s="307"/>
      <c r="P11" s="398">
        <v>89.23</v>
      </c>
      <c r="R11" s="302">
        <v>224.26</v>
      </c>
      <c r="S11" s="336">
        <v>175.44</v>
      </c>
    </row>
    <row r="12" spans="1:19">
      <c r="A12" s="308">
        <v>9</v>
      </c>
      <c r="B12" s="354" t="s">
        <v>233</v>
      </c>
      <c r="C12" s="431" t="s">
        <v>250</v>
      </c>
      <c r="D12" s="450" t="s">
        <v>251</v>
      </c>
      <c r="E12" s="304">
        <v>109</v>
      </c>
      <c r="F12" s="302">
        <v>159.52000000000001</v>
      </c>
      <c r="G12" s="414" t="s">
        <v>190</v>
      </c>
      <c r="H12" s="339">
        <v>28.23</v>
      </c>
      <c r="I12" s="339">
        <f t="shared" si="0"/>
        <v>15.919999999999987</v>
      </c>
      <c r="J12" s="429">
        <f t="shared" si="1"/>
        <v>203.67</v>
      </c>
      <c r="K12" s="372">
        <v>5.5019279691308061</v>
      </c>
      <c r="L12" s="323">
        <f t="shared" si="2"/>
        <v>209.17192796913079</v>
      </c>
      <c r="M12" s="384">
        <v>278.70680044593092</v>
      </c>
      <c r="N12" s="309">
        <v>1</v>
      </c>
      <c r="O12" s="307"/>
      <c r="P12" s="398">
        <v>89.23</v>
      </c>
      <c r="R12" s="339">
        <v>224.26</v>
      </c>
      <c r="S12" s="336">
        <v>175.44</v>
      </c>
    </row>
    <row r="13" spans="1:19" ht="15.75" thickBot="1">
      <c r="A13" s="311">
        <v>10</v>
      </c>
      <c r="B13" s="353" t="s">
        <v>233</v>
      </c>
      <c r="C13" s="432" t="s">
        <v>250</v>
      </c>
      <c r="D13" s="451" t="s">
        <v>251</v>
      </c>
      <c r="E13" s="322">
        <v>110</v>
      </c>
      <c r="F13" s="358">
        <v>155.76</v>
      </c>
      <c r="G13" s="415" t="s">
        <v>190</v>
      </c>
      <c r="H13" s="312">
        <v>28.23</v>
      </c>
      <c r="I13" s="312">
        <f t="shared" si="0"/>
        <v>14.969999999999999</v>
      </c>
      <c r="J13" s="430">
        <f t="shared" si="1"/>
        <v>198.95999999999998</v>
      </c>
      <c r="K13" s="373">
        <v>5.3895636148160859</v>
      </c>
      <c r="L13" s="418">
        <f t="shared" si="2"/>
        <v>204.34956361481608</v>
      </c>
      <c r="M13" s="385">
        <v>278.70680044593092</v>
      </c>
      <c r="N13" s="314">
        <v>1</v>
      </c>
      <c r="O13" s="318"/>
      <c r="P13" s="385">
        <v>85.47</v>
      </c>
      <c r="R13" s="358">
        <v>219.68</v>
      </c>
      <c r="S13" s="336">
        <v>170.73</v>
      </c>
    </row>
    <row r="14" spans="1:19">
      <c r="A14" s="294">
        <v>11</v>
      </c>
      <c r="B14" s="337" t="s">
        <v>233</v>
      </c>
      <c r="C14" s="427" t="s">
        <v>253</v>
      </c>
      <c r="D14" s="452" t="s">
        <v>252</v>
      </c>
      <c r="E14" s="349">
        <v>111</v>
      </c>
      <c r="F14" s="362">
        <v>61.77</v>
      </c>
      <c r="G14" s="419" t="s">
        <v>190</v>
      </c>
      <c r="H14" s="339">
        <v>2.89</v>
      </c>
      <c r="I14" s="339">
        <f t="shared" si="0"/>
        <v>6.7899999999999991</v>
      </c>
      <c r="J14" s="429">
        <f t="shared" si="1"/>
        <v>71.449999999999989</v>
      </c>
      <c r="K14" s="376">
        <v>2.2843329760357145</v>
      </c>
      <c r="L14" s="409">
        <f>J14+K14</f>
        <v>73.734332976035702</v>
      </c>
      <c r="M14" s="389">
        <v>116.12783351913788</v>
      </c>
      <c r="N14" s="320">
        <v>0</v>
      </c>
      <c r="O14" s="356"/>
      <c r="P14" s="389">
        <v>61.77</v>
      </c>
      <c r="R14" s="362">
        <v>93.11</v>
      </c>
      <c r="S14" s="336">
        <v>68.56</v>
      </c>
    </row>
    <row r="15" spans="1:19">
      <c r="A15" s="308">
        <v>12</v>
      </c>
      <c r="B15" s="354" t="s">
        <v>233</v>
      </c>
      <c r="C15" s="302" t="s">
        <v>253</v>
      </c>
      <c r="D15" s="453" t="s">
        <v>252</v>
      </c>
      <c r="E15" s="309">
        <v>112</v>
      </c>
      <c r="F15" s="363">
        <v>63.5</v>
      </c>
      <c r="G15" s="414" t="s">
        <v>190</v>
      </c>
      <c r="H15" s="339">
        <v>2.89</v>
      </c>
      <c r="I15" s="339">
        <f t="shared" si="0"/>
        <v>7.2900000000000063</v>
      </c>
      <c r="J15" s="429">
        <f t="shared" si="1"/>
        <v>73.680000000000007</v>
      </c>
      <c r="K15" s="377">
        <v>2.2843329760357145</v>
      </c>
      <c r="L15" s="323">
        <f t="shared" ref="L15:L23" si="3">J15+K15</f>
        <v>75.96433297603572</v>
      </c>
      <c r="M15" s="390">
        <v>116.12783351913788</v>
      </c>
      <c r="N15" s="309">
        <v>0.5</v>
      </c>
      <c r="O15" s="307"/>
      <c r="P15" s="390">
        <v>63.5</v>
      </c>
      <c r="R15" s="363">
        <v>93.11</v>
      </c>
      <c r="S15" s="336">
        <v>70.790000000000006</v>
      </c>
    </row>
    <row r="16" spans="1:19">
      <c r="A16" s="308">
        <v>13</v>
      </c>
      <c r="B16" s="354" t="s">
        <v>233</v>
      </c>
      <c r="C16" s="302" t="s">
        <v>253</v>
      </c>
      <c r="D16" s="453" t="s">
        <v>252</v>
      </c>
      <c r="E16" s="309">
        <v>113</v>
      </c>
      <c r="F16" s="363">
        <v>63.5</v>
      </c>
      <c r="G16" s="414" t="s">
        <v>190</v>
      </c>
      <c r="H16" s="339">
        <v>2.89</v>
      </c>
      <c r="I16" s="339">
        <f t="shared" si="0"/>
        <v>7.0799999999999983</v>
      </c>
      <c r="J16" s="429">
        <f t="shared" si="1"/>
        <v>73.47</v>
      </c>
      <c r="K16" s="377">
        <v>2.2843329760357145</v>
      </c>
      <c r="L16" s="323">
        <f t="shared" si="3"/>
        <v>75.754332976035712</v>
      </c>
      <c r="M16" s="390">
        <v>116.12783351913788</v>
      </c>
      <c r="N16" s="309">
        <v>0.5</v>
      </c>
      <c r="O16" s="307"/>
      <c r="P16" s="390">
        <v>63.5</v>
      </c>
      <c r="R16" s="363">
        <v>93.11</v>
      </c>
      <c r="S16" s="336">
        <v>70.58</v>
      </c>
    </row>
    <row r="17" spans="1:19">
      <c r="A17" s="308">
        <v>14</v>
      </c>
      <c r="B17" s="354" t="s">
        <v>233</v>
      </c>
      <c r="C17" s="302" t="s">
        <v>253</v>
      </c>
      <c r="D17" s="453" t="s">
        <v>252</v>
      </c>
      <c r="E17" s="309">
        <v>114</v>
      </c>
      <c r="F17" s="363">
        <v>63.5</v>
      </c>
      <c r="G17" s="414" t="s">
        <v>190</v>
      </c>
      <c r="H17" s="339">
        <v>2.89</v>
      </c>
      <c r="I17" s="339">
        <f t="shared" si="0"/>
        <v>7.2900000000000063</v>
      </c>
      <c r="J17" s="429">
        <f t="shared" si="1"/>
        <v>73.680000000000007</v>
      </c>
      <c r="K17" s="377">
        <v>2.2843329760357145</v>
      </c>
      <c r="L17" s="323">
        <f t="shared" si="3"/>
        <v>75.96433297603572</v>
      </c>
      <c r="M17" s="390">
        <v>116.12783351913788</v>
      </c>
      <c r="N17" s="309">
        <v>0.5</v>
      </c>
      <c r="O17" s="307"/>
      <c r="P17" s="390">
        <v>63.5</v>
      </c>
      <c r="R17" s="363">
        <v>93.11</v>
      </c>
      <c r="S17" s="336">
        <v>70.790000000000006</v>
      </c>
    </row>
    <row r="18" spans="1:19">
      <c r="A18" s="308">
        <v>15</v>
      </c>
      <c r="B18" s="354" t="s">
        <v>233</v>
      </c>
      <c r="C18" s="302" t="s">
        <v>253</v>
      </c>
      <c r="D18" s="453" t="s">
        <v>252</v>
      </c>
      <c r="E18" s="309">
        <v>115</v>
      </c>
      <c r="F18" s="363">
        <v>63.5</v>
      </c>
      <c r="G18" s="414" t="s">
        <v>190</v>
      </c>
      <c r="H18" s="339">
        <v>2.89</v>
      </c>
      <c r="I18" s="339">
        <f t="shared" si="0"/>
        <v>7.0799999999999983</v>
      </c>
      <c r="J18" s="429">
        <f t="shared" si="1"/>
        <v>73.47</v>
      </c>
      <c r="K18" s="377">
        <v>2.2843329760357145</v>
      </c>
      <c r="L18" s="323">
        <f t="shared" si="3"/>
        <v>75.754332976035712</v>
      </c>
      <c r="M18" s="390">
        <v>116.12783351913788</v>
      </c>
      <c r="N18" s="309">
        <v>0.5</v>
      </c>
      <c r="O18" s="307"/>
      <c r="P18" s="390">
        <v>63.5</v>
      </c>
      <c r="R18" s="363">
        <v>93.11</v>
      </c>
      <c r="S18" s="336">
        <v>70.58</v>
      </c>
    </row>
    <row r="19" spans="1:19">
      <c r="A19" s="352">
        <v>16</v>
      </c>
      <c r="B19" s="354" t="s">
        <v>233</v>
      </c>
      <c r="C19" s="302" t="s">
        <v>253</v>
      </c>
      <c r="D19" s="453" t="s">
        <v>252</v>
      </c>
      <c r="E19" s="309">
        <v>116</v>
      </c>
      <c r="F19" s="363">
        <v>63.5</v>
      </c>
      <c r="G19" s="414" t="s">
        <v>190</v>
      </c>
      <c r="H19" s="339">
        <v>2.89</v>
      </c>
      <c r="I19" s="339">
        <f t="shared" si="0"/>
        <v>7.2900000000000063</v>
      </c>
      <c r="J19" s="429">
        <f t="shared" si="1"/>
        <v>73.680000000000007</v>
      </c>
      <c r="K19" s="377">
        <v>2.2843329760357145</v>
      </c>
      <c r="L19" s="323">
        <f t="shared" si="3"/>
        <v>75.96433297603572</v>
      </c>
      <c r="M19" s="390">
        <v>116.12783351913788</v>
      </c>
      <c r="N19" s="309">
        <v>0.5</v>
      </c>
      <c r="O19" s="307"/>
      <c r="P19" s="390">
        <v>63.5</v>
      </c>
      <c r="R19" s="363">
        <v>93.11</v>
      </c>
      <c r="S19" s="336">
        <v>70.790000000000006</v>
      </c>
    </row>
    <row r="20" spans="1:19">
      <c r="A20" s="308">
        <v>17</v>
      </c>
      <c r="B20" s="354" t="s">
        <v>233</v>
      </c>
      <c r="C20" s="302" t="s">
        <v>253</v>
      </c>
      <c r="D20" s="453" t="s">
        <v>252</v>
      </c>
      <c r="E20" s="309">
        <v>117</v>
      </c>
      <c r="F20" s="363">
        <v>63.5</v>
      </c>
      <c r="G20" s="414" t="s">
        <v>190</v>
      </c>
      <c r="H20" s="339">
        <v>2.89</v>
      </c>
      <c r="I20" s="339">
        <f t="shared" si="0"/>
        <v>7.0799999999999983</v>
      </c>
      <c r="J20" s="429">
        <f t="shared" si="1"/>
        <v>73.47</v>
      </c>
      <c r="K20" s="377">
        <v>2.2843329760357145</v>
      </c>
      <c r="L20" s="323">
        <f t="shared" si="3"/>
        <v>75.754332976035712</v>
      </c>
      <c r="M20" s="390">
        <v>116.12783351913788</v>
      </c>
      <c r="N20" s="309">
        <v>0.5</v>
      </c>
      <c r="O20" s="307"/>
      <c r="P20" s="390">
        <v>63.5</v>
      </c>
      <c r="R20" s="363">
        <v>93.11</v>
      </c>
      <c r="S20" s="336">
        <v>70.58</v>
      </c>
    </row>
    <row r="21" spans="1:19">
      <c r="A21" s="308">
        <v>18</v>
      </c>
      <c r="B21" s="354" t="s">
        <v>233</v>
      </c>
      <c r="C21" s="302" t="s">
        <v>253</v>
      </c>
      <c r="D21" s="453" t="s">
        <v>252</v>
      </c>
      <c r="E21" s="309">
        <v>118</v>
      </c>
      <c r="F21" s="363">
        <v>63.5</v>
      </c>
      <c r="G21" s="414" t="s">
        <v>190</v>
      </c>
      <c r="H21" s="339">
        <v>2.89</v>
      </c>
      <c r="I21" s="339">
        <f t="shared" si="0"/>
        <v>7.2900000000000063</v>
      </c>
      <c r="J21" s="429">
        <f t="shared" si="1"/>
        <v>73.680000000000007</v>
      </c>
      <c r="K21" s="377">
        <v>2.2843329760357145</v>
      </c>
      <c r="L21" s="323">
        <f t="shared" si="3"/>
        <v>75.96433297603572</v>
      </c>
      <c r="M21" s="390">
        <v>116.12783351913788</v>
      </c>
      <c r="N21" s="309">
        <v>0.5</v>
      </c>
      <c r="O21" s="307"/>
      <c r="P21" s="390">
        <v>63.5</v>
      </c>
      <c r="R21" s="363">
        <v>93.11</v>
      </c>
      <c r="S21" s="336">
        <v>70.790000000000006</v>
      </c>
    </row>
    <row r="22" spans="1:19">
      <c r="A22" s="308">
        <v>19</v>
      </c>
      <c r="B22" s="354" t="s">
        <v>233</v>
      </c>
      <c r="C22" s="302" t="s">
        <v>253</v>
      </c>
      <c r="D22" s="453" t="s">
        <v>252</v>
      </c>
      <c r="E22" s="309">
        <v>119</v>
      </c>
      <c r="F22" s="363">
        <v>63.5</v>
      </c>
      <c r="G22" s="414" t="s">
        <v>190</v>
      </c>
      <c r="H22" s="339">
        <v>2.89</v>
      </c>
      <c r="I22" s="339">
        <f t="shared" si="0"/>
        <v>7.0799999999999983</v>
      </c>
      <c r="J22" s="429">
        <f t="shared" si="1"/>
        <v>73.47</v>
      </c>
      <c r="K22" s="377">
        <v>2.2843329760357145</v>
      </c>
      <c r="L22" s="323">
        <f t="shared" si="3"/>
        <v>75.754332976035712</v>
      </c>
      <c r="M22" s="390">
        <v>116.12783351913788</v>
      </c>
      <c r="N22" s="309">
        <v>0.5</v>
      </c>
      <c r="O22" s="307"/>
      <c r="P22" s="390">
        <v>63.5</v>
      </c>
      <c r="R22" s="363">
        <v>93.11</v>
      </c>
      <c r="S22" s="336">
        <v>70.58</v>
      </c>
    </row>
    <row r="23" spans="1:19" ht="15.75" thickBot="1">
      <c r="A23" s="411">
        <v>20</v>
      </c>
      <c r="B23" s="353" t="s">
        <v>233</v>
      </c>
      <c r="C23" s="312" t="s">
        <v>253</v>
      </c>
      <c r="D23" s="454" t="s">
        <v>252</v>
      </c>
      <c r="E23" s="314">
        <v>120</v>
      </c>
      <c r="F23" s="364">
        <v>63.5</v>
      </c>
      <c r="G23" s="415" t="s">
        <v>190</v>
      </c>
      <c r="H23" s="312">
        <v>2.89</v>
      </c>
      <c r="I23" s="312">
        <f t="shared" si="0"/>
        <v>7.2900000000000063</v>
      </c>
      <c r="J23" s="430">
        <f t="shared" si="1"/>
        <v>73.680000000000007</v>
      </c>
      <c r="K23" s="378">
        <v>2.3059226336333025</v>
      </c>
      <c r="L23" s="418">
        <f t="shared" si="3"/>
        <v>75.985922633633308</v>
      </c>
      <c r="M23" s="391">
        <v>116.12783351913788</v>
      </c>
      <c r="N23" s="314">
        <v>0.5</v>
      </c>
      <c r="O23" s="318"/>
      <c r="P23" s="390">
        <v>63.5</v>
      </c>
      <c r="R23" s="364">
        <v>93.99</v>
      </c>
      <c r="S23" s="336">
        <v>70.790000000000006</v>
      </c>
    </row>
    <row r="24" spans="1:19">
      <c r="A24" s="294">
        <v>21</v>
      </c>
      <c r="B24" s="337" t="s">
        <v>246</v>
      </c>
      <c r="C24" s="339" t="s">
        <v>253</v>
      </c>
      <c r="D24" s="455" t="s">
        <v>252</v>
      </c>
      <c r="E24" s="349">
        <v>201</v>
      </c>
      <c r="F24" s="365">
        <v>61.75</v>
      </c>
      <c r="G24" s="419" t="s">
        <v>190</v>
      </c>
      <c r="H24" s="339">
        <v>2.89</v>
      </c>
      <c r="I24" s="339">
        <f t="shared" si="0"/>
        <v>6.1099999999999994</v>
      </c>
      <c r="J24" s="429">
        <f t="shared" si="1"/>
        <v>70.75</v>
      </c>
      <c r="K24" s="379">
        <v>2.3064133076696116</v>
      </c>
      <c r="L24" s="409">
        <f>J24+K24</f>
        <v>73.056413307669615</v>
      </c>
      <c r="M24" s="392">
        <v>116.12783351913788</v>
      </c>
      <c r="N24" s="349">
        <v>0</v>
      </c>
      <c r="O24" s="356"/>
      <c r="P24" s="392">
        <v>61.75</v>
      </c>
      <c r="R24" s="365">
        <v>94.01</v>
      </c>
      <c r="S24" s="336">
        <v>67.86</v>
      </c>
    </row>
    <row r="25" spans="1:19">
      <c r="A25" s="302">
        <v>22</v>
      </c>
      <c r="B25" s="354" t="s">
        <v>246</v>
      </c>
      <c r="C25" s="302" t="s">
        <v>253</v>
      </c>
      <c r="D25" s="453" t="s">
        <v>252</v>
      </c>
      <c r="E25" s="309">
        <v>202</v>
      </c>
      <c r="F25" s="366">
        <v>63.5</v>
      </c>
      <c r="G25" s="414" t="s">
        <v>190</v>
      </c>
      <c r="H25" s="339">
        <v>2.89</v>
      </c>
      <c r="I25" s="339">
        <f t="shared" si="0"/>
        <v>6.3900000000000006</v>
      </c>
      <c r="J25" s="429">
        <f t="shared" si="1"/>
        <v>72.78</v>
      </c>
      <c r="K25" s="380">
        <v>2.2855596611264866</v>
      </c>
      <c r="L25" s="323">
        <f t="shared" ref="L25:L33" si="4">J25+K25</f>
        <v>75.065559661126485</v>
      </c>
      <c r="M25" s="393">
        <v>116.12783351913788</v>
      </c>
      <c r="N25" s="349">
        <v>0</v>
      </c>
      <c r="O25" s="307"/>
      <c r="P25" s="393">
        <v>63.5</v>
      </c>
      <c r="R25" s="366">
        <v>93.16</v>
      </c>
      <c r="S25" s="336">
        <v>69.89</v>
      </c>
    </row>
    <row r="26" spans="1:19">
      <c r="A26" s="302">
        <v>23</v>
      </c>
      <c r="B26" s="354" t="s">
        <v>246</v>
      </c>
      <c r="C26" s="302" t="s">
        <v>253</v>
      </c>
      <c r="D26" s="453" t="s">
        <v>252</v>
      </c>
      <c r="E26" s="309">
        <v>203</v>
      </c>
      <c r="F26" s="366">
        <v>63.5</v>
      </c>
      <c r="G26" s="414" t="s">
        <v>190</v>
      </c>
      <c r="H26" s="339">
        <v>2.89</v>
      </c>
      <c r="I26" s="339">
        <f t="shared" si="0"/>
        <v>6.4099999999999966</v>
      </c>
      <c r="J26" s="429">
        <f t="shared" si="1"/>
        <v>72.8</v>
      </c>
      <c r="K26" s="380">
        <v>2.2855596611264866</v>
      </c>
      <c r="L26" s="323">
        <f t="shared" si="4"/>
        <v>75.085559661126482</v>
      </c>
      <c r="M26" s="393">
        <v>116.12783351913788</v>
      </c>
      <c r="N26" s="349">
        <v>0</v>
      </c>
      <c r="O26" s="307"/>
      <c r="P26" s="393">
        <v>63.5</v>
      </c>
      <c r="R26" s="366">
        <v>93.16</v>
      </c>
      <c r="S26" s="336">
        <v>69.91</v>
      </c>
    </row>
    <row r="27" spans="1:19">
      <c r="A27" s="302">
        <v>24</v>
      </c>
      <c r="B27" s="354" t="s">
        <v>246</v>
      </c>
      <c r="C27" s="302" t="s">
        <v>253</v>
      </c>
      <c r="D27" s="453" t="s">
        <v>252</v>
      </c>
      <c r="E27" s="309">
        <v>204</v>
      </c>
      <c r="F27" s="366">
        <v>63.5</v>
      </c>
      <c r="G27" s="414" t="s">
        <v>190</v>
      </c>
      <c r="H27" s="339">
        <v>2.89</v>
      </c>
      <c r="I27" s="339">
        <f t="shared" si="0"/>
        <v>6.3900000000000006</v>
      </c>
      <c r="J27" s="429">
        <f t="shared" si="1"/>
        <v>72.78</v>
      </c>
      <c r="K27" s="380">
        <v>2.2855596611264866</v>
      </c>
      <c r="L27" s="323">
        <f t="shared" si="4"/>
        <v>75.065559661126485</v>
      </c>
      <c r="M27" s="393">
        <v>116.12783351913788</v>
      </c>
      <c r="N27" s="349">
        <v>0</v>
      </c>
      <c r="O27" s="307"/>
      <c r="P27" s="393">
        <v>63.5</v>
      </c>
      <c r="R27" s="366">
        <v>93.16</v>
      </c>
      <c r="S27" s="336">
        <v>69.89</v>
      </c>
    </row>
    <row r="28" spans="1:19">
      <c r="A28" s="302">
        <v>25</v>
      </c>
      <c r="B28" s="354" t="s">
        <v>246</v>
      </c>
      <c r="C28" s="302" t="s">
        <v>253</v>
      </c>
      <c r="D28" s="453" t="s">
        <v>252</v>
      </c>
      <c r="E28" s="309">
        <v>205</v>
      </c>
      <c r="F28" s="366">
        <v>63.5</v>
      </c>
      <c r="G28" s="414" t="s">
        <v>190</v>
      </c>
      <c r="H28" s="339">
        <v>2.89</v>
      </c>
      <c r="I28" s="339">
        <f t="shared" si="0"/>
        <v>6.4099999999999966</v>
      </c>
      <c r="J28" s="429">
        <f t="shared" si="1"/>
        <v>72.8</v>
      </c>
      <c r="K28" s="380">
        <v>2.2855596611264866</v>
      </c>
      <c r="L28" s="323">
        <f t="shared" si="4"/>
        <v>75.085559661126482</v>
      </c>
      <c r="M28" s="393">
        <v>116.12783351913788</v>
      </c>
      <c r="N28" s="349">
        <v>0</v>
      </c>
      <c r="O28" s="307"/>
      <c r="P28" s="393">
        <v>63.5</v>
      </c>
      <c r="R28" s="366">
        <v>93.16</v>
      </c>
      <c r="S28" s="336">
        <v>69.91</v>
      </c>
    </row>
    <row r="29" spans="1:19">
      <c r="A29" s="302">
        <v>26</v>
      </c>
      <c r="B29" s="354" t="s">
        <v>246</v>
      </c>
      <c r="C29" s="302" t="s">
        <v>253</v>
      </c>
      <c r="D29" s="453" t="s">
        <v>252</v>
      </c>
      <c r="E29" s="309">
        <v>206</v>
      </c>
      <c r="F29" s="366">
        <v>63.5</v>
      </c>
      <c r="G29" s="414" t="s">
        <v>190</v>
      </c>
      <c r="H29" s="339">
        <v>2.89</v>
      </c>
      <c r="I29" s="339">
        <f t="shared" si="0"/>
        <v>6.3900000000000006</v>
      </c>
      <c r="J29" s="429">
        <f t="shared" si="1"/>
        <v>72.78</v>
      </c>
      <c r="K29" s="380">
        <v>2.2855596611264866</v>
      </c>
      <c r="L29" s="323">
        <f t="shared" si="4"/>
        <v>75.065559661126485</v>
      </c>
      <c r="M29" s="393">
        <v>116.12783351913788</v>
      </c>
      <c r="N29" s="349">
        <v>0</v>
      </c>
      <c r="O29" s="307"/>
      <c r="P29" s="393">
        <v>63.5</v>
      </c>
      <c r="R29" s="366">
        <v>93.16</v>
      </c>
      <c r="S29" s="336">
        <v>69.89</v>
      </c>
    </row>
    <row r="30" spans="1:19">
      <c r="A30" s="302">
        <v>27</v>
      </c>
      <c r="B30" s="354" t="s">
        <v>246</v>
      </c>
      <c r="C30" s="302" t="s">
        <v>253</v>
      </c>
      <c r="D30" s="453" t="s">
        <v>252</v>
      </c>
      <c r="E30" s="309">
        <v>207</v>
      </c>
      <c r="F30" s="366">
        <v>63.5</v>
      </c>
      <c r="G30" s="414" t="s">
        <v>190</v>
      </c>
      <c r="H30" s="339">
        <v>2.89</v>
      </c>
      <c r="I30" s="339">
        <f t="shared" si="0"/>
        <v>6.4099999999999966</v>
      </c>
      <c r="J30" s="429">
        <f t="shared" si="1"/>
        <v>72.8</v>
      </c>
      <c r="K30" s="380">
        <v>2.2855596611264866</v>
      </c>
      <c r="L30" s="323">
        <f t="shared" si="4"/>
        <v>75.085559661126482</v>
      </c>
      <c r="M30" s="393">
        <v>116.12783351913788</v>
      </c>
      <c r="N30" s="349">
        <v>0</v>
      </c>
      <c r="O30" s="307"/>
      <c r="P30" s="393">
        <v>63.5</v>
      </c>
      <c r="R30" s="366">
        <v>93.16</v>
      </c>
      <c r="S30" s="336">
        <v>69.91</v>
      </c>
    </row>
    <row r="31" spans="1:19">
      <c r="A31" s="308">
        <v>28</v>
      </c>
      <c r="B31" s="354" t="s">
        <v>246</v>
      </c>
      <c r="C31" s="302" t="s">
        <v>253</v>
      </c>
      <c r="D31" s="453" t="s">
        <v>252</v>
      </c>
      <c r="E31" s="309">
        <v>208</v>
      </c>
      <c r="F31" s="366">
        <v>63.5</v>
      </c>
      <c r="G31" s="414" t="s">
        <v>190</v>
      </c>
      <c r="H31" s="339">
        <v>2.89</v>
      </c>
      <c r="I31" s="339">
        <f t="shared" si="0"/>
        <v>6.3900000000000006</v>
      </c>
      <c r="J31" s="429">
        <f t="shared" si="1"/>
        <v>72.78</v>
      </c>
      <c r="K31" s="380">
        <v>2.2855596611264866</v>
      </c>
      <c r="L31" s="323">
        <f t="shared" si="4"/>
        <v>75.065559661126485</v>
      </c>
      <c r="M31" s="393">
        <v>116.12783351913788</v>
      </c>
      <c r="N31" s="349">
        <v>0</v>
      </c>
      <c r="O31" s="307"/>
      <c r="P31" s="393">
        <v>63.5</v>
      </c>
      <c r="R31" s="366">
        <v>93.16</v>
      </c>
      <c r="S31" s="336">
        <v>69.89</v>
      </c>
    </row>
    <row r="32" spans="1:19">
      <c r="A32" s="308">
        <v>29</v>
      </c>
      <c r="B32" s="354" t="s">
        <v>246</v>
      </c>
      <c r="C32" s="302" t="s">
        <v>253</v>
      </c>
      <c r="D32" s="453" t="s">
        <v>252</v>
      </c>
      <c r="E32" s="309">
        <v>209</v>
      </c>
      <c r="F32" s="366">
        <v>63.5</v>
      </c>
      <c r="G32" s="414" t="s">
        <v>190</v>
      </c>
      <c r="H32" s="339">
        <v>2.89</v>
      </c>
      <c r="I32" s="339">
        <f t="shared" si="0"/>
        <v>6.4099999999999966</v>
      </c>
      <c r="J32" s="429">
        <f t="shared" si="1"/>
        <v>72.8</v>
      </c>
      <c r="K32" s="380">
        <v>2.2855596611264866</v>
      </c>
      <c r="L32" s="323">
        <f t="shared" si="4"/>
        <v>75.085559661126482</v>
      </c>
      <c r="M32" s="393">
        <v>116.12783351913788</v>
      </c>
      <c r="N32" s="349">
        <v>0</v>
      </c>
      <c r="O32" s="307"/>
      <c r="P32" s="393">
        <v>63.5</v>
      </c>
      <c r="R32" s="366">
        <v>93.16</v>
      </c>
      <c r="S32" s="336">
        <v>69.91</v>
      </c>
    </row>
    <row r="33" spans="1:19" ht="15.75" thickBot="1">
      <c r="A33" s="311">
        <v>30</v>
      </c>
      <c r="B33" s="353" t="s">
        <v>246</v>
      </c>
      <c r="C33" s="312" t="s">
        <v>253</v>
      </c>
      <c r="D33" s="454" t="s">
        <v>252</v>
      </c>
      <c r="E33" s="314">
        <v>210</v>
      </c>
      <c r="F33" s="367">
        <v>63.5</v>
      </c>
      <c r="G33" s="415" t="s">
        <v>190</v>
      </c>
      <c r="H33" s="312">
        <v>2.89</v>
      </c>
      <c r="I33" s="312">
        <f t="shared" si="0"/>
        <v>6.3900000000000006</v>
      </c>
      <c r="J33" s="430">
        <f t="shared" si="1"/>
        <v>72.78</v>
      </c>
      <c r="K33" s="381">
        <v>2.2855596611264866</v>
      </c>
      <c r="L33" s="418">
        <f t="shared" si="4"/>
        <v>75.065559661126485</v>
      </c>
      <c r="M33" s="394">
        <v>116.12783351913788</v>
      </c>
      <c r="N33" s="314">
        <v>0</v>
      </c>
      <c r="O33" s="318"/>
      <c r="P33" s="393">
        <v>63.5</v>
      </c>
      <c r="R33" s="367">
        <v>93.16</v>
      </c>
      <c r="S33" s="336">
        <v>69.89</v>
      </c>
    </row>
    <row r="34" spans="1:19">
      <c r="A34" s="339">
        <v>31</v>
      </c>
      <c r="B34" s="337" t="s">
        <v>246</v>
      </c>
      <c r="C34" s="339" t="s">
        <v>253</v>
      </c>
      <c r="D34" s="455" t="s">
        <v>252</v>
      </c>
      <c r="E34" s="349">
        <v>211</v>
      </c>
      <c r="F34" s="368">
        <v>61.74</v>
      </c>
      <c r="G34" s="419" t="s">
        <v>190</v>
      </c>
      <c r="H34" s="339">
        <v>2.89</v>
      </c>
      <c r="I34" s="339">
        <f t="shared" si="0"/>
        <v>6.1000000000000014</v>
      </c>
      <c r="J34" s="429">
        <f t="shared" si="1"/>
        <v>70.72999999999999</v>
      </c>
      <c r="K34" s="382">
        <v>2.2843329760357145</v>
      </c>
      <c r="L34" s="409">
        <f>J34+K34</f>
        <v>73.014332976035703</v>
      </c>
      <c r="M34" s="395">
        <v>116.12783351913788</v>
      </c>
      <c r="N34" s="349">
        <v>0</v>
      </c>
      <c r="O34" s="356"/>
      <c r="P34" s="395">
        <v>61.74</v>
      </c>
      <c r="R34" s="368">
        <v>93.11</v>
      </c>
      <c r="S34" s="336">
        <v>67.84</v>
      </c>
    </row>
    <row r="35" spans="1:19">
      <c r="A35" s="302">
        <v>32</v>
      </c>
      <c r="B35" s="354" t="s">
        <v>246</v>
      </c>
      <c r="C35" s="302" t="s">
        <v>253</v>
      </c>
      <c r="D35" s="453" t="s">
        <v>252</v>
      </c>
      <c r="E35" s="309">
        <v>212</v>
      </c>
      <c r="F35" s="369">
        <v>63.5</v>
      </c>
      <c r="G35" s="414" t="s">
        <v>190</v>
      </c>
      <c r="H35" s="339">
        <v>2.89</v>
      </c>
      <c r="I35" s="339">
        <f t="shared" si="0"/>
        <v>6.5799999999999983</v>
      </c>
      <c r="J35" s="429">
        <f t="shared" si="1"/>
        <v>72.97</v>
      </c>
      <c r="K35" s="383">
        <v>2.2843329760357145</v>
      </c>
      <c r="L35" s="323">
        <f t="shared" ref="L35:L43" si="5">J35+K35</f>
        <v>75.254332976035712</v>
      </c>
      <c r="M35" s="396">
        <v>116.12783351913788</v>
      </c>
      <c r="N35" s="349">
        <v>0</v>
      </c>
      <c r="O35" s="307"/>
      <c r="P35" s="396">
        <v>63.5</v>
      </c>
      <c r="R35" s="369">
        <v>93.11</v>
      </c>
      <c r="S35" s="336">
        <v>70.08</v>
      </c>
    </row>
    <row r="36" spans="1:19">
      <c r="A36" s="302">
        <v>33</v>
      </c>
      <c r="B36" s="354" t="s">
        <v>246</v>
      </c>
      <c r="C36" s="302" t="s">
        <v>253</v>
      </c>
      <c r="D36" s="453" t="s">
        <v>252</v>
      </c>
      <c r="E36" s="309">
        <v>213</v>
      </c>
      <c r="F36" s="369">
        <v>61.74</v>
      </c>
      <c r="G36" s="414" t="s">
        <v>190</v>
      </c>
      <c r="H36" s="339">
        <v>2.89</v>
      </c>
      <c r="I36" s="339">
        <f t="shared" si="0"/>
        <v>8.1199999999999974</v>
      </c>
      <c r="J36" s="429">
        <f t="shared" si="1"/>
        <v>72.75</v>
      </c>
      <c r="K36" s="383">
        <v>2.2843329760357145</v>
      </c>
      <c r="L36" s="323">
        <f t="shared" si="5"/>
        <v>75.034332976035714</v>
      </c>
      <c r="M36" s="396">
        <v>116.12783351913788</v>
      </c>
      <c r="N36" s="349">
        <v>0</v>
      </c>
      <c r="O36" s="307"/>
      <c r="P36" s="396">
        <v>61.74</v>
      </c>
      <c r="R36" s="369">
        <v>93.11</v>
      </c>
      <c r="S36" s="336">
        <v>69.86</v>
      </c>
    </row>
    <row r="37" spans="1:19">
      <c r="A37" s="302">
        <v>34</v>
      </c>
      <c r="B37" s="354" t="s">
        <v>246</v>
      </c>
      <c r="C37" s="302" t="s">
        <v>253</v>
      </c>
      <c r="D37" s="453" t="s">
        <v>252</v>
      </c>
      <c r="E37" s="309">
        <v>214</v>
      </c>
      <c r="F37" s="369">
        <v>63.5</v>
      </c>
      <c r="G37" s="414" t="s">
        <v>190</v>
      </c>
      <c r="H37" s="339">
        <v>2.89</v>
      </c>
      <c r="I37" s="339">
        <f t="shared" si="0"/>
        <v>6.5799999999999983</v>
      </c>
      <c r="J37" s="429">
        <f t="shared" si="1"/>
        <v>72.97</v>
      </c>
      <c r="K37" s="383">
        <v>2.2843329760357145</v>
      </c>
      <c r="L37" s="323">
        <f t="shared" si="5"/>
        <v>75.254332976035712</v>
      </c>
      <c r="M37" s="396">
        <v>116.12783351913788</v>
      </c>
      <c r="N37" s="349">
        <v>0</v>
      </c>
      <c r="O37" s="307"/>
      <c r="P37" s="396">
        <v>63.5</v>
      </c>
      <c r="R37" s="369">
        <v>93.11</v>
      </c>
      <c r="S37" s="336">
        <v>70.08</v>
      </c>
    </row>
    <row r="38" spans="1:19">
      <c r="A38" s="302">
        <v>35</v>
      </c>
      <c r="B38" s="354" t="s">
        <v>246</v>
      </c>
      <c r="C38" s="302" t="s">
        <v>253</v>
      </c>
      <c r="D38" s="453" t="s">
        <v>252</v>
      </c>
      <c r="E38" s="309">
        <v>215</v>
      </c>
      <c r="F38" s="369">
        <v>61.74</v>
      </c>
      <c r="G38" s="414" t="s">
        <v>190</v>
      </c>
      <c r="H38" s="339">
        <v>2.89</v>
      </c>
      <c r="I38" s="339">
        <f t="shared" si="0"/>
        <v>8.1199999999999974</v>
      </c>
      <c r="J38" s="429">
        <f t="shared" si="1"/>
        <v>72.75</v>
      </c>
      <c r="K38" s="383">
        <v>2.2843329760357145</v>
      </c>
      <c r="L38" s="323">
        <f t="shared" si="5"/>
        <v>75.034332976035714</v>
      </c>
      <c r="M38" s="396">
        <v>116.12783351913788</v>
      </c>
      <c r="N38" s="349">
        <v>0</v>
      </c>
      <c r="O38" s="307"/>
      <c r="P38" s="396">
        <v>61.74</v>
      </c>
      <c r="R38" s="369">
        <v>93.11</v>
      </c>
      <c r="S38" s="336">
        <v>69.86</v>
      </c>
    </row>
    <row r="39" spans="1:19">
      <c r="A39" s="302">
        <v>36</v>
      </c>
      <c r="B39" s="354" t="s">
        <v>246</v>
      </c>
      <c r="C39" s="302" t="s">
        <v>253</v>
      </c>
      <c r="D39" s="453" t="s">
        <v>252</v>
      </c>
      <c r="E39" s="309">
        <v>216</v>
      </c>
      <c r="F39" s="369">
        <v>63.5</v>
      </c>
      <c r="G39" s="414" t="s">
        <v>190</v>
      </c>
      <c r="H39" s="339">
        <v>2.89</v>
      </c>
      <c r="I39" s="339">
        <f t="shared" si="0"/>
        <v>6.5799999999999983</v>
      </c>
      <c r="J39" s="429">
        <f t="shared" si="1"/>
        <v>72.97</v>
      </c>
      <c r="K39" s="383">
        <v>2.2843329760357145</v>
      </c>
      <c r="L39" s="323">
        <f t="shared" si="5"/>
        <v>75.254332976035712</v>
      </c>
      <c r="M39" s="396">
        <v>116.12783351913788</v>
      </c>
      <c r="N39" s="349">
        <v>0</v>
      </c>
      <c r="O39" s="307"/>
      <c r="P39" s="396">
        <v>63.5</v>
      </c>
      <c r="R39" s="369">
        <v>93.11</v>
      </c>
      <c r="S39" s="336">
        <v>70.08</v>
      </c>
    </row>
    <row r="40" spans="1:19">
      <c r="A40" s="302">
        <v>37</v>
      </c>
      <c r="B40" s="354" t="s">
        <v>246</v>
      </c>
      <c r="C40" s="302" t="s">
        <v>253</v>
      </c>
      <c r="D40" s="453" t="s">
        <v>252</v>
      </c>
      <c r="E40" s="309">
        <v>217</v>
      </c>
      <c r="F40" s="369">
        <v>61.74</v>
      </c>
      <c r="G40" s="414" t="s">
        <v>190</v>
      </c>
      <c r="H40" s="339">
        <v>2.89</v>
      </c>
      <c r="I40" s="339">
        <f t="shared" si="0"/>
        <v>8.1199999999999974</v>
      </c>
      <c r="J40" s="429">
        <f t="shared" si="1"/>
        <v>72.75</v>
      </c>
      <c r="K40" s="383">
        <v>2.2843329760357145</v>
      </c>
      <c r="L40" s="323">
        <f t="shared" si="5"/>
        <v>75.034332976035714</v>
      </c>
      <c r="M40" s="396">
        <v>116.12783351913788</v>
      </c>
      <c r="N40" s="349">
        <v>0</v>
      </c>
      <c r="O40" s="307"/>
      <c r="P40" s="396">
        <v>61.74</v>
      </c>
      <c r="R40" s="369">
        <v>93.11</v>
      </c>
      <c r="S40" s="336">
        <v>69.86</v>
      </c>
    </row>
    <row r="41" spans="1:19">
      <c r="A41" s="302">
        <v>38</v>
      </c>
      <c r="B41" s="354" t="s">
        <v>246</v>
      </c>
      <c r="C41" s="302" t="s">
        <v>253</v>
      </c>
      <c r="D41" s="453" t="s">
        <v>252</v>
      </c>
      <c r="E41" s="309">
        <v>218</v>
      </c>
      <c r="F41" s="369">
        <v>63.5</v>
      </c>
      <c r="G41" s="414" t="s">
        <v>190</v>
      </c>
      <c r="H41" s="339">
        <v>2.89</v>
      </c>
      <c r="I41" s="339">
        <f t="shared" si="0"/>
        <v>6.5799999999999983</v>
      </c>
      <c r="J41" s="429">
        <f t="shared" si="1"/>
        <v>72.97</v>
      </c>
      <c r="K41" s="383">
        <v>2.2843329760357145</v>
      </c>
      <c r="L41" s="323">
        <f t="shared" si="5"/>
        <v>75.254332976035712</v>
      </c>
      <c r="M41" s="396">
        <v>116.12783351913788</v>
      </c>
      <c r="N41" s="349">
        <v>0</v>
      </c>
      <c r="O41" s="307"/>
      <c r="P41" s="396">
        <v>63.5</v>
      </c>
      <c r="R41" s="369">
        <v>93.11</v>
      </c>
      <c r="S41" s="336">
        <v>70.08</v>
      </c>
    </row>
    <row r="42" spans="1:19">
      <c r="A42" s="302">
        <v>39</v>
      </c>
      <c r="B42" s="354" t="s">
        <v>246</v>
      </c>
      <c r="C42" s="302" t="s">
        <v>253</v>
      </c>
      <c r="D42" s="453" t="s">
        <v>252</v>
      </c>
      <c r="E42" s="400">
        <v>219</v>
      </c>
      <c r="F42" s="369">
        <v>61.74</v>
      </c>
      <c r="G42" s="414" t="s">
        <v>190</v>
      </c>
      <c r="H42" s="339">
        <v>2.89</v>
      </c>
      <c r="I42" s="339">
        <f t="shared" si="0"/>
        <v>8.1199999999999974</v>
      </c>
      <c r="J42" s="429">
        <f t="shared" si="1"/>
        <v>72.75</v>
      </c>
      <c r="K42" s="383">
        <v>2.2843329760357145</v>
      </c>
      <c r="L42" s="323">
        <f t="shared" si="5"/>
        <v>75.034332976035714</v>
      </c>
      <c r="M42" s="396">
        <v>116.12783351913788</v>
      </c>
      <c r="N42" s="349">
        <v>0</v>
      </c>
      <c r="O42" s="307"/>
      <c r="P42" s="396">
        <v>61.74</v>
      </c>
      <c r="R42" s="369">
        <v>93.11</v>
      </c>
      <c r="S42" s="336">
        <v>69.86</v>
      </c>
    </row>
    <row r="43" spans="1:19" ht="15.75" thickBot="1">
      <c r="A43" s="312">
        <v>40</v>
      </c>
      <c r="B43" s="353" t="s">
        <v>246</v>
      </c>
      <c r="C43" s="312" t="s">
        <v>253</v>
      </c>
      <c r="D43" s="454" t="s">
        <v>252</v>
      </c>
      <c r="E43" s="314">
        <v>220</v>
      </c>
      <c r="F43" s="403">
        <v>63.5</v>
      </c>
      <c r="G43" s="415" t="s">
        <v>190</v>
      </c>
      <c r="H43" s="312">
        <v>2.89</v>
      </c>
      <c r="I43" s="312">
        <f t="shared" si="0"/>
        <v>6.5799999999999983</v>
      </c>
      <c r="J43" s="430">
        <f t="shared" si="1"/>
        <v>72.97</v>
      </c>
      <c r="K43" s="407">
        <v>2.3059226336333025</v>
      </c>
      <c r="L43" s="418">
        <f t="shared" si="5"/>
        <v>75.2759226336333</v>
      </c>
      <c r="M43" s="406">
        <v>116.12783351913788</v>
      </c>
      <c r="N43" s="314">
        <v>0</v>
      </c>
      <c r="O43" s="318"/>
      <c r="P43" s="406">
        <v>63.5</v>
      </c>
      <c r="R43" s="403">
        <v>93.99</v>
      </c>
      <c r="S43" s="336">
        <v>70.08</v>
      </c>
    </row>
    <row r="44" spans="1:19">
      <c r="A44" s="352">
        <v>41</v>
      </c>
      <c r="B44" s="337" t="s">
        <v>247</v>
      </c>
      <c r="C44" s="339" t="s">
        <v>253</v>
      </c>
      <c r="D44" s="456" t="s">
        <v>252</v>
      </c>
      <c r="E44" s="349">
        <v>301</v>
      </c>
      <c r="F44" s="368">
        <v>61.74</v>
      </c>
      <c r="G44" s="419" t="s">
        <v>190</v>
      </c>
      <c r="H44" s="339">
        <v>2.89</v>
      </c>
      <c r="I44" s="339">
        <f t="shared" si="0"/>
        <v>6.1199999999999974</v>
      </c>
      <c r="J44" s="429">
        <f t="shared" si="1"/>
        <v>70.75</v>
      </c>
      <c r="K44" s="382">
        <v>2.3059226336333025</v>
      </c>
      <c r="L44" s="409">
        <f>J44+K44</f>
        <v>73.055922633633301</v>
      </c>
      <c r="M44" s="395">
        <v>116.12783351913788</v>
      </c>
      <c r="N44" s="320">
        <v>0</v>
      </c>
      <c r="O44" s="356"/>
      <c r="P44" s="395">
        <v>61.74</v>
      </c>
      <c r="R44" s="368">
        <v>94.01</v>
      </c>
      <c r="S44" s="336">
        <v>67.86</v>
      </c>
    </row>
    <row r="45" spans="1:19">
      <c r="A45" s="308">
        <v>42</v>
      </c>
      <c r="B45" s="354" t="s">
        <v>247</v>
      </c>
      <c r="C45" s="302" t="s">
        <v>253</v>
      </c>
      <c r="D45" s="453" t="s">
        <v>252</v>
      </c>
      <c r="E45" s="309">
        <v>302</v>
      </c>
      <c r="F45" s="369">
        <v>63.5</v>
      </c>
      <c r="G45" s="414" t="s">
        <v>190</v>
      </c>
      <c r="H45" s="339">
        <v>2.89</v>
      </c>
      <c r="I45" s="339">
        <f t="shared" si="0"/>
        <v>6.3900000000000006</v>
      </c>
      <c r="J45" s="429">
        <f t="shared" si="1"/>
        <v>72.78</v>
      </c>
      <c r="K45" s="383">
        <v>2.29</v>
      </c>
      <c r="L45" s="409">
        <f t="shared" ref="L45:L53" si="6">J45+K45</f>
        <v>75.070000000000007</v>
      </c>
      <c r="M45" s="396">
        <v>116.12783351913788</v>
      </c>
      <c r="N45" s="309">
        <v>0</v>
      </c>
      <c r="O45" s="307"/>
      <c r="P45" s="396">
        <v>63.5</v>
      </c>
      <c r="R45" s="369">
        <v>93.16</v>
      </c>
      <c r="S45" s="336">
        <v>69.89</v>
      </c>
    </row>
    <row r="46" spans="1:19">
      <c r="A46" s="308">
        <v>43</v>
      </c>
      <c r="B46" s="354" t="s">
        <v>247</v>
      </c>
      <c r="C46" s="302" t="s">
        <v>253</v>
      </c>
      <c r="D46" s="453" t="s">
        <v>252</v>
      </c>
      <c r="E46" s="309">
        <v>303</v>
      </c>
      <c r="F46" s="369">
        <v>61.69</v>
      </c>
      <c r="G46" s="414" t="s">
        <v>190</v>
      </c>
      <c r="H46" s="339">
        <v>2.89</v>
      </c>
      <c r="I46" s="339">
        <f t="shared" si="0"/>
        <v>8.2199999999999989</v>
      </c>
      <c r="J46" s="429">
        <f t="shared" si="1"/>
        <v>72.8</v>
      </c>
      <c r="K46" s="383">
        <v>2.29</v>
      </c>
      <c r="L46" s="409">
        <f t="shared" si="6"/>
        <v>75.09</v>
      </c>
      <c r="M46" s="396">
        <v>116.12783351913788</v>
      </c>
      <c r="N46" s="309">
        <v>0</v>
      </c>
      <c r="O46" s="307"/>
      <c r="P46" s="396">
        <v>61.69</v>
      </c>
      <c r="R46" s="369">
        <v>93.16</v>
      </c>
      <c r="S46" s="336">
        <v>69.91</v>
      </c>
    </row>
    <row r="47" spans="1:19">
      <c r="A47" s="352">
        <v>44</v>
      </c>
      <c r="B47" s="354" t="s">
        <v>247</v>
      </c>
      <c r="C47" s="302" t="s">
        <v>253</v>
      </c>
      <c r="D47" s="453" t="s">
        <v>252</v>
      </c>
      <c r="E47" s="309">
        <v>304</v>
      </c>
      <c r="F47" s="369">
        <v>63.5</v>
      </c>
      <c r="G47" s="414" t="s">
        <v>190</v>
      </c>
      <c r="H47" s="339">
        <v>2.89</v>
      </c>
      <c r="I47" s="339">
        <f t="shared" si="0"/>
        <v>6.3900000000000006</v>
      </c>
      <c r="J47" s="429">
        <f t="shared" si="1"/>
        <v>72.78</v>
      </c>
      <c r="K47" s="383">
        <v>2.29</v>
      </c>
      <c r="L47" s="409">
        <f t="shared" si="6"/>
        <v>75.070000000000007</v>
      </c>
      <c r="M47" s="396">
        <v>116.12783351913788</v>
      </c>
      <c r="N47" s="309">
        <v>0</v>
      </c>
      <c r="O47" s="307"/>
      <c r="P47" s="396">
        <v>63.5</v>
      </c>
      <c r="R47" s="369">
        <v>93.16</v>
      </c>
      <c r="S47" s="336">
        <v>69.89</v>
      </c>
    </row>
    <row r="48" spans="1:19">
      <c r="A48" s="308">
        <v>45</v>
      </c>
      <c r="B48" s="354" t="s">
        <v>247</v>
      </c>
      <c r="C48" s="302" t="s">
        <v>253</v>
      </c>
      <c r="D48" s="453" t="s">
        <v>252</v>
      </c>
      <c r="E48" s="309">
        <v>305</v>
      </c>
      <c r="F48" s="369">
        <v>61.71</v>
      </c>
      <c r="G48" s="414" t="s">
        <v>190</v>
      </c>
      <c r="H48" s="339">
        <v>2.89</v>
      </c>
      <c r="I48" s="339">
        <f t="shared" si="0"/>
        <v>8.1999999999999957</v>
      </c>
      <c r="J48" s="429">
        <f t="shared" si="1"/>
        <v>72.799999999999983</v>
      </c>
      <c r="K48" s="383">
        <v>2.29</v>
      </c>
      <c r="L48" s="409">
        <f t="shared" si="6"/>
        <v>75.089999999999989</v>
      </c>
      <c r="M48" s="396">
        <v>116.12783351913788</v>
      </c>
      <c r="N48" s="309">
        <v>0</v>
      </c>
      <c r="O48" s="307"/>
      <c r="P48" s="396">
        <v>61.71</v>
      </c>
      <c r="R48" s="369">
        <v>93.16</v>
      </c>
      <c r="S48" s="336">
        <v>69.91</v>
      </c>
    </row>
    <row r="49" spans="1:19">
      <c r="A49" s="308">
        <v>46</v>
      </c>
      <c r="B49" s="354" t="s">
        <v>247</v>
      </c>
      <c r="C49" s="302" t="s">
        <v>253</v>
      </c>
      <c r="D49" s="453" t="s">
        <v>252</v>
      </c>
      <c r="E49" s="309">
        <v>306</v>
      </c>
      <c r="F49" s="369">
        <v>63.5</v>
      </c>
      <c r="G49" s="414" t="s">
        <v>190</v>
      </c>
      <c r="H49" s="339">
        <v>2.89</v>
      </c>
      <c r="I49" s="339">
        <f t="shared" si="0"/>
        <v>6.3900000000000006</v>
      </c>
      <c r="J49" s="429">
        <f t="shared" si="1"/>
        <v>72.78</v>
      </c>
      <c r="K49" s="383">
        <v>2.29</v>
      </c>
      <c r="L49" s="409">
        <f t="shared" si="6"/>
        <v>75.070000000000007</v>
      </c>
      <c r="M49" s="396">
        <v>116.12783351913788</v>
      </c>
      <c r="N49" s="349">
        <v>0</v>
      </c>
      <c r="O49" s="307"/>
      <c r="P49" s="396">
        <v>63.5</v>
      </c>
      <c r="R49" s="369">
        <v>93.16</v>
      </c>
      <c r="S49" s="336">
        <v>69.89</v>
      </c>
    </row>
    <row r="50" spans="1:19">
      <c r="A50" s="308">
        <v>47</v>
      </c>
      <c r="B50" s="354" t="s">
        <v>247</v>
      </c>
      <c r="C50" s="302" t="s">
        <v>253</v>
      </c>
      <c r="D50" s="453" t="s">
        <v>252</v>
      </c>
      <c r="E50" s="309">
        <v>307</v>
      </c>
      <c r="F50" s="369">
        <v>61.74</v>
      </c>
      <c r="G50" s="414" t="s">
        <v>190</v>
      </c>
      <c r="H50" s="339">
        <v>2.89</v>
      </c>
      <c r="I50" s="339">
        <f t="shared" si="0"/>
        <v>8.1699999999999946</v>
      </c>
      <c r="J50" s="429">
        <f t="shared" si="1"/>
        <v>72.799999999999983</v>
      </c>
      <c r="K50" s="383">
        <v>2.29</v>
      </c>
      <c r="L50" s="409">
        <f t="shared" si="6"/>
        <v>75.089999999999989</v>
      </c>
      <c r="M50" s="396">
        <v>116.12783351913788</v>
      </c>
      <c r="N50" s="309">
        <v>0</v>
      </c>
      <c r="O50" s="307"/>
      <c r="P50" s="396">
        <v>61.74</v>
      </c>
      <c r="R50" s="369">
        <v>93.16</v>
      </c>
      <c r="S50" s="336">
        <v>69.91</v>
      </c>
    </row>
    <row r="51" spans="1:19">
      <c r="A51" s="308">
        <v>48</v>
      </c>
      <c r="B51" s="354" t="s">
        <v>247</v>
      </c>
      <c r="C51" s="302" t="s">
        <v>253</v>
      </c>
      <c r="D51" s="453" t="s">
        <v>252</v>
      </c>
      <c r="E51" s="309">
        <v>308</v>
      </c>
      <c r="F51" s="369">
        <v>63.5</v>
      </c>
      <c r="G51" s="414" t="s">
        <v>190</v>
      </c>
      <c r="H51" s="339">
        <v>2.89</v>
      </c>
      <c r="I51" s="339">
        <f t="shared" si="0"/>
        <v>6.3900000000000006</v>
      </c>
      <c r="J51" s="429">
        <f t="shared" si="1"/>
        <v>72.78</v>
      </c>
      <c r="K51" s="383">
        <v>2.29</v>
      </c>
      <c r="L51" s="409">
        <f t="shared" si="6"/>
        <v>75.070000000000007</v>
      </c>
      <c r="M51" s="396">
        <v>116.12783351913788</v>
      </c>
      <c r="N51" s="309">
        <v>0</v>
      </c>
      <c r="O51" s="307"/>
      <c r="P51" s="396">
        <v>63.5</v>
      </c>
      <c r="R51" s="369">
        <v>93.16</v>
      </c>
      <c r="S51" s="336">
        <v>69.89</v>
      </c>
    </row>
    <row r="52" spans="1:19">
      <c r="A52" s="308">
        <v>49</v>
      </c>
      <c r="B52" s="354" t="s">
        <v>247</v>
      </c>
      <c r="C52" s="302" t="s">
        <v>253</v>
      </c>
      <c r="D52" s="453" t="s">
        <v>252</v>
      </c>
      <c r="E52" s="400">
        <v>309</v>
      </c>
      <c r="F52" s="369">
        <v>61.74</v>
      </c>
      <c r="G52" s="414" t="s">
        <v>190</v>
      </c>
      <c r="H52" s="339">
        <v>2.89</v>
      </c>
      <c r="I52" s="339">
        <f t="shared" si="0"/>
        <v>8.1699999999999946</v>
      </c>
      <c r="J52" s="429">
        <f t="shared" si="1"/>
        <v>72.799999999999983</v>
      </c>
      <c r="K52" s="383">
        <v>2.29</v>
      </c>
      <c r="L52" s="409">
        <f t="shared" si="6"/>
        <v>75.089999999999989</v>
      </c>
      <c r="M52" s="396">
        <v>116.12783351913788</v>
      </c>
      <c r="N52" s="309">
        <v>0</v>
      </c>
      <c r="O52" s="307"/>
      <c r="P52" s="396">
        <v>61.74</v>
      </c>
      <c r="R52" s="369">
        <v>93.16</v>
      </c>
      <c r="S52" s="336">
        <v>69.91</v>
      </c>
    </row>
    <row r="53" spans="1:19" ht="15.75" thickBot="1">
      <c r="A53" s="411">
        <v>50</v>
      </c>
      <c r="B53" s="353" t="s">
        <v>247</v>
      </c>
      <c r="C53" s="312" t="s">
        <v>253</v>
      </c>
      <c r="D53" s="457" t="s">
        <v>252</v>
      </c>
      <c r="E53" s="314">
        <v>310</v>
      </c>
      <c r="F53" s="370">
        <v>63.5</v>
      </c>
      <c r="G53" s="415" t="s">
        <v>190</v>
      </c>
      <c r="H53" s="312">
        <v>2.89</v>
      </c>
      <c r="I53" s="312">
        <f t="shared" si="0"/>
        <v>6.3900000000000006</v>
      </c>
      <c r="J53" s="430">
        <f t="shared" si="1"/>
        <v>72.78</v>
      </c>
      <c r="K53" s="383">
        <v>2.29</v>
      </c>
      <c r="L53" s="418">
        <f t="shared" si="6"/>
        <v>75.070000000000007</v>
      </c>
      <c r="M53" s="405">
        <v>116.12783351913788</v>
      </c>
      <c r="N53" s="314">
        <v>0</v>
      </c>
      <c r="O53" s="318"/>
      <c r="P53" s="396">
        <v>63.5</v>
      </c>
      <c r="R53" s="402">
        <v>93.16</v>
      </c>
      <c r="S53" s="336">
        <v>69.89</v>
      </c>
    </row>
    <row r="54" spans="1:19">
      <c r="A54" s="294">
        <v>51</v>
      </c>
      <c r="B54" s="337" t="s">
        <v>247</v>
      </c>
      <c r="C54" s="339" t="s">
        <v>250</v>
      </c>
      <c r="D54" s="458" t="s">
        <v>252</v>
      </c>
      <c r="E54" s="357">
        <v>311</v>
      </c>
      <c r="F54" s="428">
        <v>123.79</v>
      </c>
      <c r="G54" s="419" t="s">
        <v>190</v>
      </c>
      <c r="H54" s="412">
        <v>43.91</v>
      </c>
      <c r="I54" s="339">
        <f t="shared" si="0"/>
        <v>11.269999999999996</v>
      </c>
      <c r="J54" s="429">
        <f t="shared" si="1"/>
        <v>178.96999999999997</v>
      </c>
      <c r="K54" s="374">
        <v>4.166067905280042</v>
      </c>
      <c r="L54" s="409">
        <f>J54+K54</f>
        <v>183.13606790528002</v>
      </c>
      <c r="M54" s="386">
        <v>209.03010033444818</v>
      </c>
      <c r="N54" s="349">
        <v>1</v>
      </c>
      <c r="O54" s="356"/>
      <c r="P54" s="386">
        <v>78.42</v>
      </c>
      <c r="R54" s="359">
        <v>169.81</v>
      </c>
      <c r="S54" s="336">
        <v>135.06</v>
      </c>
    </row>
    <row r="55" spans="1:19">
      <c r="A55" s="308">
        <v>52</v>
      </c>
      <c r="B55" s="354" t="s">
        <v>247</v>
      </c>
      <c r="C55" s="302" t="s">
        <v>250</v>
      </c>
      <c r="D55" s="459" t="s">
        <v>252</v>
      </c>
      <c r="E55" s="304">
        <v>312</v>
      </c>
      <c r="F55" s="360">
        <v>123.79</v>
      </c>
      <c r="G55" s="414" t="s">
        <v>190</v>
      </c>
      <c r="H55" s="371">
        <v>43.91</v>
      </c>
      <c r="I55" s="339">
        <f t="shared" si="0"/>
        <v>13.309999999999988</v>
      </c>
      <c r="J55" s="429">
        <f t="shared" si="1"/>
        <v>181.01</v>
      </c>
      <c r="K55" s="375">
        <v>4.166067905280042</v>
      </c>
      <c r="L55" s="409">
        <f t="shared" ref="L55:L63" si="7">J55+K55</f>
        <v>185.17606790528004</v>
      </c>
      <c r="M55" s="387">
        <v>209.03010033444818</v>
      </c>
      <c r="N55" s="349">
        <v>1</v>
      </c>
      <c r="O55" s="307"/>
      <c r="P55" s="387">
        <v>80.180000000000007</v>
      </c>
      <c r="R55" s="360">
        <v>169.81</v>
      </c>
      <c r="S55" s="336">
        <v>137.1</v>
      </c>
    </row>
    <row r="56" spans="1:19">
      <c r="A56" s="308">
        <v>53</v>
      </c>
      <c r="B56" s="354" t="s">
        <v>247</v>
      </c>
      <c r="C56" s="302" t="s">
        <v>250</v>
      </c>
      <c r="D56" s="459" t="s">
        <v>252</v>
      </c>
      <c r="E56" s="304">
        <v>313</v>
      </c>
      <c r="F56" s="360">
        <v>123.79</v>
      </c>
      <c r="G56" s="414" t="s">
        <v>190</v>
      </c>
      <c r="H56" s="371">
        <v>43.91</v>
      </c>
      <c r="I56" s="339">
        <f t="shared" si="0"/>
        <v>13.309999999999988</v>
      </c>
      <c r="J56" s="429">
        <f t="shared" si="1"/>
        <v>181.01</v>
      </c>
      <c r="K56" s="375">
        <v>4.166067905280042</v>
      </c>
      <c r="L56" s="409">
        <f t="shared" si="7"/>
        <v>185.17606790528004</v>
      </c>
      <c r="M56" s="387">
        <v>209.03010033444818</v>
      </c>
      <c r="N56" s="349">
        <v>1</v>
      </c>
      <c r="O56" s="307"/>
      <c r="P56" s="387">
        <v>80.180000000000007</v>
      </c>
      <c r="R56" s="360">
        <v>169.81</v>
      </c>
      <c r="S56" s="336">
        <v>137.1</v>
      </c>
    </row>
    <row r="57" spans="1:19">
      <c r="A57" s="308">
        <v>54</v>
      </c>
      <c r="B57" s="354" t="s">
        <v>247</v>
      </c>
      <c r="C57" s="302" t="s">
        <v>250</v>
      </c>
      <c r="D57" s="459" t="s">
        <v>252</v>
      </c>
      <c r="E57" s="304">
        <v>314</v>
      </c>
      <c r="F57" s="360">
        <v>123.79</v>
      </c>
      <c r="G57" s="414" t="s">
        <v>190</v>
      </c>
      <c r="H57" s="371">
        <v>43.91</v>
      </c>
      <c r="I57" s="339">
        <f t="shared" si="0"/>
        <v>13.309999999999988</v>
      </c>
      <c r="J57" s="429">
        <f t="shared" si="1"/>
        <v>181.01</v>
      </c>
      <c r="K57" s="375">
        <v>4.166067905280042</v>
      </c>
      <c r="L57" s="409">
        <f t="shared" si="7"/>
        <v>185.17606790528004</v>
      </c>
      <c r="M57" s="387">
        <v>209.03010033444818</v>
      </c>
      <c r="N57" s="349">
        <v>1</v>
      </c>
      <c r="O57" s="307"/>
      <c r="P57" s="387">
        <v>80.180000000000007</v>
      </c>
      <c r="R57" s="360">
        <v>169.81</v>
      </c>
      <c r="S57" s="336">
        <v>137.1</v>
      </c>
    </row>
    <row r="58" spans="1:19">
      <c r="A58" s="308">
        <v>55</v>
      </c>
      <c r="B58" s="354" t="s">
        <v>247</v>
      </c>
      <c r="C58" s="302" t="s">
        <v>250</v>
      </c>
      <c r="D58" s="459" t="s">
        <v>252</v>
      </c>
      <c r="E58" s="304">
        <v>315</v>
      </c>
      <c r="F58" s="360">
        <v>123.79</v>
      </c>
      <c r="G58" s="414" t="s">
        <v>190</v>
      </c>
      <c r="H58" s="371">
        <v>43.91</v>
      </c>
      <c r="I58" s="339">
        <f t="shared" si="0"/>
        <v>13.309999999999988</v>
      </c>
      <c r="J58" s="429">
        <f t="shared" si="1"/>
        <v>181.01</v>
      </c>
      <c r="K58" s="375">
        <v>4.166067905280042</v>
      </c>
      <c r="L58" s="409">
        <f t="shared" si="7"/>
        <v>185.17606790528004</v>
      </c>
      <c r="M58" s="387">
        <v>209.03010033444818</v>
      </c>
      <c r="N58" s="349">
        <v>1</v>
      </c>
      <c r="O58" s="307"/>
      <c r="P58" s="387">
        <v>80.180000000000007</v>
      </c>
      <c r="R58" s="360">
        <v>169.81</v>
      </c>
      <c r="S58" s="336">
        <v>137.1</v>
      </c>
    </row>
    <row r="59" spans="1:19">
      <c r="A59" s="308">
        <v>56</v>
      </c>
      <c r="B59" s="354" t="s">
        <v>247</v>
      </c>
      <c r="C59" s="302" t="s">
        <v>250</v>
      </c>
      <c r="D59" s="459" t="s">
        <v>252</v>
      </c>
      <c r="E59" s="304">
        <v>316</v>
      </c>
      <c r="F59" s="360">
        <v>123.79</v>
      </c>
      <c r="G59" s="414" t="s">
        <v>190</v>
      </c>
      <c r="H59" s="371">
        <v>43.91</v>
      </c>
      <c r="I59" s="339">
        <f t="shared" si="0"/>
        <v>13.309999999999988</v>
      </c>
      <c r="J59" s="429">
        <f t="shared" si="1"/>
        <v>181.01</v>
      </c>
      <c r="K59" s="375">
        <v>4.166067905280042</v>
      </c>
      <c r="L59" s="409">
        <f t="shared" si="7"/>
        <v>185.17606790528004</v>
      </c>
      <c r="M59" s="387">
        <v>209.03010033444818</v>
      </c>
      <c r="N59" s="349">
        <v>1</v>
      </c>
      <c r="O59" s="307"/>
      <c r="P59" s="387">
        <v>80.180000000000007</v>
      </c>
      <c r="R59" s="360">
        <v>169.81</v>
      </c>
      <c r="S59" s="336">
        <v>137.1</v>
      </c>
    </row>
    <row r="60" spans="1:19">
      <c r="A60" s="308">
        <v>57</v>
      </c>
      <c r="B60" s="354" t="s">
        <v>247</v>
      </c>
      <c r="C60" s="302" t="s">
        <v>250</v>
      </c>
      <c r="D60" s="459" t="s">
        <v>252</v>
      </c>
      <c r="E60" s="304">
        <v>317</v>
      </c>
      <c r="F60" s="360">
        <v>123.79</v>
      </c>
      <c r="G60" s="414" t="s">
        <v>190</v>
      </c>
      <c r="H60" s="371">
        <v>43.91</v>
      </c>
      <c r="I60" s="339">
        <f t="shared" si="0"/>
        <v>13.309999999999988</v>
      </c>
      <c r="J60" s="429">
        <f t="shared" si="1"/>
        <v>181.01</v>
      </c>
      <c r="K60" s="375">
        <v>4.166067905280042</v>
      </c>
      <c r="L60" s="409">
        <f t="shared" si="7"/>
        <v>185.17606790528004</v>
      </c>
      <c r="M60" s="387">
        <v>209.03010033444818</v>
      </c>
      <c r="N60" s="349">
        <v>1</v>
      </c>
      <c r="O60" s="307"/>
      <c r="P60" s="387">
        <v>80.180000000000007</v>
      </c>
      <c r="R60" s="360">
        <v>169.81</v>
      </c>
      <c r="S60" s="336">
        <v>137.1</v>
      </c>
    </row>
    <row r="61" spans="1:19">
      <c r="A61" s="308">
        <v>58</v>
      </c>
      <c r="B61" s="354" t="s">
        <v>247</v>
      </c>
      <c r="C61" s="302" t="s">
        <v>250</v>
      </c>
      <c r="D61" s="459" t="s">
        <v>252</v>
      </c>
      <c r="E61" s="304">
        <v>318</v>
      </c>
      <c r="F61" s="360">
        <v>123.79</v>
      </c>
      <c r="G61" s="414" t="s">
        <v>190</v>
      </c>
      <c r="H61" s="371">
        <v>43.91</v>
      </c>
      <c r="I61" s="339">
        <f t="shared" si="0"/>
        <v>13.309999999999988</v>
      </c>
      <c r="J61" s="429">
        <f t="shared" si="1"/>
        <v>181.01</v>
      </c>
      <c r="K61" s="375">
        <v>4.166067905280042</v>
      </c>
      <c r="L61" s="409">
        <f t="shared" si="7"/>
        <v>185.17606790528004</v>
      </c>
      <c r="M61" s="387">
        <v>209.03010033444818</v>
      </c>
      <c r="N61" s="349">
        <v>1</v>
      </c>
      <c r="O61" s="307"/>
      <c r="P61" s="387">
        <v>80.180000000000007</v>
      </c>
      <c r="R61" s="360">
        <v>169.81</v>
      </c>
      <c r="S61" s="336">
        <v>137.1</v>
      </c>
    </row>
    <row r="62" spans="1:19">
      <c r="A62" s="308">
        <v>59</v>
      </c>
      <c r="B62" s="354" t="s">
        <v>247</v>
      </c>
      <c r="C62" s="302" t="s">
        <v>250</v>
      </c>
      <c r="D62" s="459" t="s">
        <v>252</v>
      </c>
      <c r="E62" s="304">
        <v>319</v>
      </c>
      <c r="F62" s="360">
        <v>123.79</v>
      </c>
      <c r="G62" s="414" t="s">
        <v>190</v>
      </c>
      <c r="H62" s="371">
        <v>43.91</v>
      </c>
      <c r="I62" s="339">
        <f t="shared" si="0"/>
        <v>13.309999999999988</v>
      </c>
      <c r="J62" s="429">
        <f t="shared" si="1"/>
        <v>181.01</v>
      </c>
      <c r="K62" s="375">
        <v>4.166067905280042</v>
      </c>
      <c r="L62" s="409">
        <f t="shared" si="7"/>
        <v>185.17606790528004</v>
      </c>
      <c r="M62" s="387">
        <v>209.03010033444818</v>
      </c>
      <c r="N62" s="349">
        <v>1</v>
      </c>
      <c r="O62" s="307"/>
      <c r="P62" s="387">
        <v>80.180000000000007</v>
      </c>
      <c r="R62" s="360">
        <v>169.81</v>
      </c>
      <c r="S62" s="336">
        <v>137.1</v>
      </c>
    </row>
    <row r="63" spans="1:19" ht="15.75" thickBot="1">
      <c r="A63" s="440">
        <v>60</v>
      </c>
      <c r="B63" s="441" t="s">
        <v>247</v>
      </c>
      <c r="C63" s="408" t="s">
        <v>250</v>
      </c>
      <c r="D63" s="464" t="s">
        <v>252</v>
      </c>
      <c r="E63" s="442">
        <v>320</v>
      </c>
      <c r="F63" s="443">
        <v>122.02</v>
      </c>
      <c r="G63" s="444" t="s">
        <v>190</v>
      </c>
      <c r="H63" s="445">
        <v>43.91</v>
      </c>
      <c r="I63" s="408">
        <f t="shared" si="0"/>
        <v>15.079999999999998</v>
      </c>
      <c r="J63" s="465">
        <f t="shared" si="1"/>
        <v>181.01</v>
      </c>
      <c r="K63" s="446">
        <v>4.1120937612860722</v>
      </c>
      <c r="L63" s="447">
        <f t="shared" si="7"/>
        <v>185.12209376128607</v>
      </c>
      <c r="M63" s="448">
        <v>209.03010033444818</v>
      </c>
      <c r="N63" s="400">
        <v>1</v>
      </c>
      <c r="O63" s="420"/>
      <c r="P63" s="388">
        <v>80.180000000000007</v>
      </c>
      <c r="R63" s="361">
        <v>167.61</v>
      </c>
      <c r="S63" s="336">
        <v>137.1</v>
      </c>
    </row>
    <row r="64" spans="1:19" ht="16.149999999999999" customHeight="1">
      <c r="A64" s="740" t="s">
        <v>52</v>
      </c>
      <c r="B64" s="740"/>
      <c r="C64" s="740"/>
      <c r="D64" s="740"/>
      <c r="E64" s="437">
        <f>A63</f>
        <v>60</v>
      </c>
      <c r="F64" s="439">
        <f>SUM(F4:F63)</f>
        <v>5346.4099999999989</v>
      </c>
      <c r="G64" s="439">
        <f t="shared" ref="G64:O64" si="8">SUM(G4:G63)</f>
        <v>0</v>
      </c>
      <c r="H64" s="439">
        <f t="shared" si="8"/>
        <v>836.99999999999909</v>
      </c>
      <c r="I64" s="439">
        <f t="shared" si="8"/>
        <v>568.64999999999952</v>
      </c>
      <c r="J64" s="439">
        <f t="shared" si="8"/>
        <v>6752.0600000000013</v>
      </c>
      <c r="K64" s="439">
        <f t="shared" si="8"/>
        <v>188.03583197315047</v>
      </c>
      <c r="L64" s="439">
        <f t="shared" si="8"/>
        <v>6940.0958319731499</v>
      </c>
      <c r="M64" s="439">
        <f t="shared" si="8"/>
        <v>9522.4823485693178</v>
      </c>
      <c r="N64" s="439">
        <v>25</v>
      </c>
      <c r="O64" s="439">
        <f t="shared" si="8"/>
        <v>0</v>
      </c>
      <c r="S64" s="292"/>
    </row>
    <row r="65" spans="1:16">
      <c r="A65" s="336"/>
      <c r="B65" s="336"/>
      <c r="D65" s="461"/>
      <c r="E65" s="462"/>
      <c r="F65" s="462"/>
      <c r="G65" s="462"/>
      <c r="K65" s="462"/>
      <c r="M65" s="727" t="s">
        <v>259</v>
      </c>
      <c r="N65" s="729">
        <f>N64/10</f>
        <v>2.5</v>
      </c>
      <c r="O65" s="730"/>
      <c r="P65" s="306"/>
    </row>
    <row r="66" spans="1:16">
      <c r="A66" s="463"/>
      <c r="B66" s="336"/>
      <c r="D66" s="461"/>
      <c r="E66" s="462"/>
      <c r="K66" s="462"/>
      <c r="M66" s="728"/>
      <c r="N66" s="729"/>
      <c r="O66" s="730"/>
      <c r="P66" s="306"/>
    </row>
    <row r="67" spans="1:16">
      <c r="A67" s="336"/>
      <c r="B67" s="336"/>
      <c r="D67" s="461"/>
      <c r="E67" s="462"/>
      <c r="F67" s="462"/>
      <c r="G67" s="462"/>
      <c r="K67" s="462"/>
      <c r="M67" s="731" t="s">
        <v>260</v>
      </c>
      <c r="N67" s="732">
        <f>N64+N65</f>
        <v>27.5</v>
      </c>
      <c r="O67" s="731"/>
      <c r="P67" s="741" t="s">
        <v>260</v>
      </c>
    </row>
    <row r="68" spans="1:16">
      <c r="A68" s="463"/>
      <c r="B68" s="336"/>
      <c r="D68" s="461"/>
      <c r="E68" s="462"/>
      <c r="F68" s="462"/>
      <c r="G68" s="462"/>
      <c r="K68" s="462"/>
      <c r="M68" s="730"/>
      <c r="N68" s="729"/>
      <c r="O68" s="730"/>
      <c r="P68" s="742"/>
    </row>
    <row r="69" spans="1:16">
      <c r="A69" s="352"/>
      <c r="B69" s="339"/>
      <c r="C69" s="350"/>
      <c r="D69" s="416"/>
      <c r="E69" s="357"/>
      <c r="F69" s="339"/>
      <c r="G69" s="339"/>
      <c r="H69" s="339"/>
      <c r="I69" s="339"/>
      <c r="J69" s="339"/>
      <c r="K69" s="339"/>
      <c r="L69" s="350"/>
      <c r="M69" s="306"/>
      <c r="N69" s="303"/>
      <c r="O69" s="307"/>
      <c r="P69" s="306"/>
    </row>
    <row r="70" spans="1:16">
      <c r="A70" s="301"/>
      <c r="B70" s="302"/>
      <c r="C70" s="303"/>
      <c r="D70" s="305"/>
      <c r="E70" s="309"/>
      <c r="F70" s="302"/>
      <c r="G70" s="302"/>
      <c r="H70" s="302"/>
      <c r="I70" s="302"/>
      <c r="J70" s="302"/>
      <c r="K70" s="302"/>
      <c r="L70" s="303"/>
      <c r="M70" s="306"/>
      <c r="N70" s="303"/>
      <c r="O70" s="307"/>
      <c r="P70" s="306"/>
    </row>
    <row r="71" spans="1:16">
      <c r="A71" s="308"/>
      <c r="B71" s="302"/>
      <c r="C71" s="303"/>
      <c r="D71" s="305"/>
      <c r="E71" s="309"/>
      <c r="F71" s="302"/>
      <c r="G71" s="302"/>
      <c r="H71" s="302"/>
      <c r="I71" s="302"/>
      <c r="J71" s="302"/>
      <c r="K71" s="302"/>
      <c r="L71" s="303"/>
      <c r="M71" s="306"/>
      <c r="N71" s="303"/>
      <c r="O71" s="307"/>
      <c r="P71" s="306"/>
    </row>
    <row r="72" spans="1:16">
      <c r="A72" s="301"/>
      <c r="B72" s="302"/>
      <c r="C72" s="303"/>
      <c r="D72" s="305"/>
      <c r="E72" s="309"/>
      <c r="F72" s="302"/>
      <c r="G72" s="302"/>
      <c r="H72" s="302"/>
      <c r="I72" s="302"/>
      <c r="J72" s="302"/>
      <c r="K72" s="302"/>
      <c r="L72" s="303"/>
      <c r="M72" s="306"/>
      <c r="N72" s="303"/>
      <c r="O72" s="307"/>
      <c r="P72" s="306"/>
    </row>
    <row r="73" spans="1:16">
      <c r="A73" s="308"/>
      <c r="B73" s="302"/>
      <c r="C73" s="303"/>
      <c r="D73" s="305"/>
      <c r="E73" s="309"/>
      <c r="F73" s="302"/>
      <c r="G73" s="302"/>
      <c r="H73" s="302"/>
      <c r="I73" s="302"/>
      <c r="J73" s="302"/>
      <c r="K73" s="302"/>
      <c r="L73" s="303"/>
      <c r="M73" s="306"/>
      <c r="N73" s="303"/>
      <c r="O73" s="307"/>
      <c r="P73" s="306"/>
    </row>
    <row r="74" spans="1:16">
      <c r="A74" s="301"/>
      <c r="B74" s="302"/>
      <c r="C74" s="303"/>
      <c r="D74" s="305"/>
      <c r="E74" s="309"/>
      <c r="F74" s="302"/>
      <c r="G74" s="302"/>
      <c r="H74" s="302"/>
      <c r="I74" s="302"/>
      <c r="J74" s="302"/>
      <c r="K74" s="302"/>
      <c r="L74" s="303"/>
      <c r="M74" s="306"/>
      <c r="N74" s="303"/>
      <c r="O74" s="307"/>
      <c r="P74" s="306"/>
    </row>
    <row r="75" spans="1:16">
      <c r="A75" s="308"/>
      <c r="B75" s="302"/>
      <c r="C75" s="303"/>
      <c r="D75" s="305"/>
      <c r="E75" s="309"/>
      <c r="F75" s="302"/>
      <c r="G75" s="302"/>
      <c r="H75" s="302"/>
      <c r="I75" s="302"/>
      <c r="J75" s="302"/>
      <c r="K75" s="302"/>
      <c r="L75" s="303"/>
      <c r="M75" s="306"/>
      <c r="N75" s="303"/>
      <c r="O75" s="307"/>
      <c r="P75" s="306"/>
    </row>
    <row r="76" spans="1:16">
      <c r="A76" s="301"/>
      <c r="B76" s="302"/>
      <c r="C76" s="303"/>
      <c r="D76" s="305"/>
      <c r="E76" s="309"/>
      <c r="F76" s="302"/>
      <c r="G76" s="302"/>
      <c r="H76" s="302"/>
      <c r="I76" s="302"/>
      <c r="J76" s="302"/>
      <c r="K76" s="302"/>
      <c r="L76" s="303"/>
      <c r="M76" s="306"/>
      <c r="N76" s="303"/>
      <c r="O76" s="307"/>
      <c r="P76" s="306"/>
    </row>
    <row r="77" spans="1:16">
      <c r="A77" s="308"/>
      <c r="B77" s="302"/>
      <c r="C77" s="303"/>
      <c r="D77" s="305"/>
      <c r="E77" s="309"/>
      <c r="F77" s="302"/>
      <c r="G77" s="302"/>
      <c r="H77" s="302"/>
      <c r="I77" s="302"/>
      <c r="J77" s="302"/>
      <c r="K77" s="302"/>
      <c r="L77" s="303"/>
      <c r="M77" s="306"/>
      <c r="N77" s="303"/>
      <c r="O77" s="307"/>
      <c r="P77" s="306"/>
    </row>
    <row r="78" spans="1:16">
      <c r="A78" s="308"/>
      <c r="B78" s="302"/>
      <c r="C78" s="303"/>
      <c r="D78" s="305"/>
      <c r="E78" s="304"/>
      <c r="F78" s="302"/>
      <c r="G78" s="302"/>
      <c r="H78" s="309"/>
      <c r="I78" s="309"/>
      <c r="J78" s="309"/>
      <c r="K78" s="302"/>
      <c r="L78" s="303"/>
      <c r="M78" s="306"/>
      <c r="N78" s="303"/>
      <c r="O78" s="307"/>
      <c r="P78" s="306"/>
    </row>
    <row r="79" spans="1:16">
      <c r="A79" s="301"/>
      <c r="B79" s="302"/>
      <c r="C79" s="303"/>
      <c r="D79" s="305"/>
      <c r="E79" s="304"/>
      <c r="F79" s="302"/>
      <c r="G79" s="302"/>
      <c r="H79" s="309"/>
      <c r="I79" s="309"/>
      <c r="J79" s="309"/>
      <c r="K79" s="302"/>
      <c r="L79" s="303"/>
      <c r="M79" s="306"/>
      <c r="N79" s="303"/>
      <c r="O79" s="307"/>
      <c r="P79" s="306"/>
    </row>
    <row r="80" spans="1:16">
      <c r="A80" s="301"/>
      <c r="B80" s="302"/>
      <c r="C80" s="303"/>
      <c r="D80" s="305"/>
      <c r="E80" s="304"/>
      <c r="F80" s="302"/>
      <c r="G80" s="302"/>
      <c r="H80" s="302"/>
      <c r="I80" s="302"/>
      <c r="J80" s="302"/>
      <c r="K80" s="302"/>
      <c r="L80" s="303"/>
      <c r="M80" s="306"/>
      <c r="N80" s="303"/>
      <c r="O80" s="307"/>
      <c r="P80" s="306"/>
    </row>
    <row r="81" spans="1:16">
      <c r="A81" s="308"/>
      <c r="B81" s="302"/>
      <c r="C81" s="303"/>
      <c r="D81" s="305"/>
      <c r="E81" s="304"/>
      <c r="F81" s="302"/>
      <c r="G81" s="302"/>
      <c r="H81" s="302"/>
      <c r="I81" s="302"/>
      <c r="J81" s="302"/>
      <c r="K81" s="302"/>
      <c r="L81" s="303"/>
      <c r="M81" s="306"/>
      <c r="N81" s="303"/>
      <c r="O81" s="307"/>
      <c r="P81" s="306"/>
    </row>
    <row r="82" spans="1:16">
      <c r="A82" s="308"/>
      <c r="B82" s="302"/>
      <c r="C82" s="303"/>
      <c r="D82" s="305"/>
      <c r="E82" s="309"/>
      <c r="F82" s="302"/>
      <c r="G82" s="302"/>
      <c r="H82" s="302"/>
      <c r="I82" s="302"/>
      <c r="J82" s="302"/>
      <c r="K82" s="302"/>
      <c r="L82" s="303"/>
      <c r="M82" s="306"/>
      <c r="N82" s="303"/>
      <c r="O82" s="307"/>
      <c r="P82" s="306"/>
    </row>
    <row r="83" spans="1:16">
      <c r="A83" s="301"/>
      <c r="B83" s="302"/>
      <c r="C83" s="303"/>
      <c r="D83" s="305"/>
      <c r="E83" s="309"/>
      <c r="F83" s="302"/>
      <c r="G83" s="302"/>
      <c r="H83" s="302"/>
      <c r="I83" s="302"/>
      <c r="J83" s="302"/>
      <c r="K83" s="302"/>
      <c r="L83" s="303"/>
      <c r="M83" s="306"/>
      <c r="N83" s="303"/>
      <c r="O83" s="307"/>
      <c r="P83" s="306"/>
    </row>
    <row r="84" spans="1:16">
      <c r="A84" s="301"/>
      <c r="B84" s="302"/>
      <c r="C84" s="303"/>
      <c r="D84" s="305"/>
      <c r="E84" s="309"/>
      <c r="F84" s="302"/>
      <c r="G84" s="302"/>
      <c r="H84" s="302"/>
      <c r="I84" s="302"/>
      <c r="J84" s="302"/>
      <c r="K84" s="302"/>
      <c r="L84" s="303"/>
      <c r="M84" s="306"/>
      <c r="N84" s="303"/>
      <c r="O84" s="307"/>
      <c r="P84" s="306"/>
    </row>
    <row r="85" spans="1:16">
      <c r="A85" s="308"/>
      <c r="B85" s="302"/>
      <c r="C85" s="303"/>
      <c r="D85" s="305"/>
      <c r="E85" s="309"/>
      <c r="F85" s="302"/>
      <c r="G85" s="302"/>
      <c r="H85" s="302"/>
      <c r="I85" s="302"/>
      <c r="J85" s="302"/>
      <c r="K85" s="302"/>
      <c r="L85" s="303"/>
      <c r="M85" s="306"/>
      <c r="N85" s="303"/>
      <c r="O85" s="307"/>
      <c r="P85" s="306"/>
    </row>
    <row r="86" spans="1:16">
      <c r="A86" s="308"/>
      <c r="B86" s="302"/>
      <c r="C86" s="303"/>
      <c r="D86" s="305"/>
      <c r="E86" s="309"/>
      <c r="F86" s="302"/>
      <c r="G86" s="302"/>
      <c r="H86" s="302"/>
      <c r="I86" s="302"/>
      <c r="J86" s="302"/>
      <c r="K86" s="302"/>
      <c r="L86" s="303"/>
      <c r="M86" s="306"/>
      <c r="N86" s="303"/>
      <c r="O86" s="307"/>
      <c r="P86" s="306"/>
    </row>
    <row r="87" spans="1:16">
      <c r="A87" s="308"/>
      <c r="B87" s="302"/>
      <c r="C87" s="303"/>
      <c r="D87" s="305"/>
      <c r="E87" s="309"/>
      <c r="F87" s="302"/>
      <c r="G87" s="302"/>
      <c r="H87" s="302"/>
      <c r="I87" s="302"/>
      <c r="J87" s="302"/>
      <c r="K87" s="302"/>
      <c r="L87" s="303"/>
      <c r="M87" s="306"/>
      <c r="N87" s="303"/>
      <c r="O87" s="307"/>
      <c r="P87" s="306"/>
    </row>
    <row r="88" spans="1:16" ht="15.75" thickBot="1">
      <c r="A88" s="321"/>
      <c r="B88" s="312"/>
      <c r="C88" s="313"/>
      <c r="D88" s="315"/>
      <c r="E88" s="314"/>
      <c r="F88" s="312"/>
      <c r="G88" s="312"/>
      <c r="H88" s="312"/>
      <c r="I88" s="312"/>
      <c r="J88" s="312"/>
      <c r="K88" s="312"/>
      <c r="L88" s="313"/>
      <c r="M88" s="306"/>
      <c r="N88" s="313"/>
      <c r="O88" s="318"/>
      <c r="P88" s="306"/>
    </row>
    <row r="89" spans="1:16">
      <c r="A89" s="294"/>
      <c r="B89" s="295"/>
      <c r="C89" s="296"/>
      <c r="D89" s="298"/>
      <c r="E89" s="320"/>
      <c r="F89" s="295"/>
      <c r="G89" s="295"/>
      <c r="H89" s="295"/>
      <c r="I89" s="295"/>
      <c r="J89" s="295"/>
      <c r="K89" s="295"/>
      <c r="L89" s="296"/>
      <c r="M89" s="299"/>
      <c r="N89" s="296"/>
      <c r="O89" s="300"/>
      <c r="P89" s="299"/>
    </row>
    <row r="90" spans="1:16">
      <c r="A90" s="308"/>
      <c r="B90" s="302"/>
      <c r="C90" s="303"/>
      <c r="D90" s="305"/>
      <c r="E90" s="309"/>
      <c r="F90" s="302"/>
      <c r="G90" s="302"/>
      <c r="H90" s="302"/>
      <c r="I90" s="302"/>
      <c r="J90" s="302"/>
      <c r="K90" s="302"/>
      <c r="L90" s="303"/>
      <c r="M90" s="306"/>
      <c r="N90" s="303"/>
      <c r="O90" s="307"/>
      <c r="P90" s="306"/>
    </row>
    <row r="91" spans="1:16">
      <c r="A91" s="301"/>
      <c r="B91" s="302"/>
      <c r="C91" s="303"/>
      <c r="D91" s="305"/>
      <c r="E91" s="309"/>
      <c r="F91" s="302"/>
      <c r="G91" s="302"/>
      <c r="H91" s="302"/>
      <c r="I91" s="302"/>
      <c r="J91" s="302"/>
      <c r="K91" s="302"/>
      <c r="L91" s="303"/>
      <c r="M91" s="306"/>
      <c r="N91" s="303"/>
      <c r="O91" s="307"/>
      <c r="P91" s="306"/>
    </row>
    <row r="92" spans="1:16">
      <c r="A92" s="301"/>
      <c r="B92" s="302"/>
      <c r="C92" s="303"/>
      <c r="D92" s="305"/>
      <c r="E92" s="309"/>
      <c r="F92" s="302"/>
      <c r="G92" s="302"/>
      <c r="H92" s="302"/>
      <c r="I92" s="302"/>
      <c r="J92" s="302"/>
      <c r="K92" s="302"/>
      <c r="L92" s="303"/>
      <c r="M92" s="306"/>
      <c r="N92" s="303"/>
      <c r="O92" s="307"/>
      <c r="P92" s="306"/>
    </row>
    <row r="93" spans="1:16">
      <c r="A93" s="308"/>
      <c r="B93" s="302"/>
      <c r="C93" s="303"/>
      <c r="D93" s="305"/>
      <c r="E93" s="309"/>
      <c r="F93" s="302"/>
      <c r="G93" s="302"/>
      <c r="H93" s="302"/>
      <c r="I93" s="302"/>
      <c r="J93" s="302"/>
      <c r="K93" s="302"/>
      <c r="L93" s="303"/>
      <c r="M93" s="306"/>
      <c r="N93" s="303"/>
      <c r="O93" s="307"/>
      <c r="P93" s="306"/>
    </row>
    <row r="94" spans="1:16">
      <c r="A94" s="308"/>
      <c r="B94" s="302"/>
      <c r="C94" s="303"/>
      <c r="D94" s="305"/>
      <c r="E94" s="309"/>
      <c r="F94" s="302"/>
      <c r="G94" s="302"/>
      <c r="H94" s="302"/>
      <c r="I94" s="302"/>
      <c r="J94" s="302"/>
      <c r="K94" s="302"/>
      <c r="L94" s="303"/>
      <c r="M94" s="306"/>
      <c r="N94" s="303"/>
      <c r="O94" s="307"/>
      <c r="P94" s="306"/>
    </row>
    <row r="95" spans="1:16">
      <c r="A95" s="308"/>
      <c r="B95" s="302"/>
      <c r="C95" s="303"/>
      <c r="D95" s="305"/>
      <c r="E95" s="309"/>
      <c r="F95" s="302"/>
      <c r="G95" s="302"/>
      <c r="H95" s="302"/>
      <c r="I95" s="302"/>
      <c r="J95" s="302"/>
      <c r="K95" s="302"/>
      <c r="L95" s="303"/>
      <c r="M95" s="306"/>
      <c r="N95" s="303"/>
      <c r="O95" s="307"/>
      <c r="P95" s="306"/>
    </row>
    <row r="96" spans="1:16">
      <c r="A96" s="301"/>
      <c r="B96" s="302"/>
      <c r="C96" s="303"/>
      <c r="D96" s="305"/>
      <c r="E96" s="309"/>
      <c r="F96" s="302"/>
      <c r="G96" s="302"/>
      <c r="H96" s="302"/>
      <c r="I96" s="302"/>
      <c r="J96" s="302"/>
      <c r="K96" s="302"/>
      <c r="L96" s="303"/>
      <c r="M96" s="306"/>
      <c r="N96" s="303"/>
      <c r="O96" s="307"/>
      <c r="P96" s="306"/>
    </row>
    <row r="97" spans="1:16">
      <c r="A97" s="308"/>
      <c r="B97" s="302"/>
      <c r="C97" s="303"/>
      <c r="D97" s="305"/>
      <c r="E97" s="309"/>
      <c r="F97" s="302"/>
      <c r="G97" s="302"/>
      <c r="H97" s="302"/>
      <c r="I97" s="302"/>
      <c r="J97" s="302"/>
      <c r="K97" s="302"/>
      <c r="L97" s="303"/>
      <c r="M97" s="306"/>
      <c r="N97" s="303"/>
      <c r="O97" s="307"/>
      <c r="P97" s="306"/>
    </row>
    <row r="98" spans="1:16">
      <c r="A98" s="308"/>
      <c r="B98" s="302"/>
      <c r="C98" s="303"/>
      <c r="D98" s="305"/>
      <c r="E98" s="304"/>
      <c r="F98" s="302"/>
      <c r="G98" s="302"/>
      <c r="H98" s="302"/>
      <c r="I98" s="302"/>
      <c r="J98" s="302"/>
      <c r="K98" s="302"/>
      <c r="L98" s="303"/>
      <c r="M98" s="306"/>
      <c r="N98" s="303"/>
      <c r="O98" s="307"/>
      <c r="P98" s="306"/>
    </row>
    <row r="99" spans="1:16">
      <c r="A99" s="301"/>
      <c r="B99" s="302"/>
      <c r="C99" s="303"/>
      <c r="D99" s="305"/>
      <c r="E99" s="309"/>
      <c r="F99" s="302"/>
      <c r="G99" s="302"/>
      <c r="H99" s="302"/>
      <c r="I99" s="302"/>
      <c r="J99" s="302"/>
      <c r="K99" s="302"/>
      <c r="L99" s="303"/>
      <c r="M99" s="306"/>
      <c r="N99" s="303"/>
      <c r="O99" s="307"/>
      <c r="P99" s="306"/>
    </row>
    <row r="100" spans="1:16">
      <c r="A100" s="308"/>
      <c r="B100" s="302"/>
      <c r="C100" s="303"/>
      <c r="D100" s="305"/>
      <c r="E100" s="309"/>
      <c r="F100" s="302"/>
      <c r="G100" s="302"/>
      <c r="H100" s="302"/>
      <c r="I100" s="302"/>
      <c r="J100" s="302"/>
      <c r="K100" s="302"/>
      <c r="L100" s="303"/>
      <c r="M100" s="306"/>
      <c r="N100" s="303"/>
      <c r="O100" s="307"/>
      <c r="P100" s="306"/>
    </row>
    <row r="101" spans="1:16">
      <c r="A101" s="301"/>
      <c r="B101" s="302"/>
      <c r="C101" s="303"/>
      <c r="D101" s="305"/>
      <c r="E101" s="309"/>
      <c r="F101" s="302"/>
      <c r="G101" s="302"/>
      <c r="H101" s="302"/>
      <c r="I101" s="302"/>
      <c r="J101" s="302"/>
      <c r="K101" s="302"/>
      <c r="L101" s="303"/>
      <c r="M101" s="306"/>
      <c r="N101" s="303"/>
      <c r="O101" s="307"/>
      <c r="P101" s="306"/>
    </row>
    <row r="102" spans="1:16">
      <c r="A102" s="308"/>
      <c r="B102" s="302"/>
      <c r="C102" s="303"/>
      <c r="D102" s="305"/>
      <c r="E102" s="309"/>
      <c r="F102" s="302"/>
      <c r="G102" s="302"/>
      <c r="H102" s="302"/>
      <c r="I102" s="302"/>
      <c r="J102" s="302"/>
      <c r="K102" s="302"/>
      <c r="L102" s="303"/>
      <c r="M102" s="306"/>
      <c r="N102" s="303"/>
      <c r="O102" s="307"/>
      <c r="P102" s="306"/>
    </row>
    <row r="103" spans="1:16">
      <c r="A103" s="301"/>
      <c r="B103" s="302"/>
      <c r="C103" s="303"/>
      <c r="D103" s="305"/>
      <c r="E103" s="309"/>
      <c r="F103" s="302"/>
      <c r="G103" s="302"/>
      <c r="H103" s="302"/>
      <c r="I103" s="302"/>
      <c r="J103" s="302"/>
      <c r="K103" s="302"/>
      <c r="L103" s="303"/>
      <c r="M103" s="306"/>
      <c r="N103" s="303"/>
      <c r="O103" s="307"/>
      <c r="P103" s="306"/>
    </row>
    <row r="104" spans="1:16">
      <c r="A104" s="308"/>
      <c r="B104" s="302"/>
      <c r="C104" s="303"/>
      <c r="D104" s="305"/>
      <c r="E104" s="309"/>
      <c r="F104" s="302"/>
      <c r="G104" s="302"/>
      <c r="H104" s="302"/>
      <c r="I104" s="302"/>
      <c r="J104" s="302"/>
      <c r="K104" s="302"/>
      <c r="L104" s="303"/>
      <c r="M104" s="306"/>
      <c r="N104" s="303"/>
      <c r="O104" s="307"/>
      <c r="P104" s="306"/>
    </row>
    <row r="105" spans="1:16">
      <c r="A105" s="301"/>
      <c r="B105" s="302"/>
      <c r="C105" s="303"/>
      <c r="D105" s="305"/>
      <c r="E105" s="309"/>
      <c r="F105" s="302"/>
      <c r="G105" s="302"/>
      <c r="H105" s="302"/>
      <c r="I105" s="302"/>
      <c r="J105" s="302"/>
      <c r="K105" s="302"/>
      <c r="L105" s="303"/>
      <c r="M105" s="306"/>
      <c r="N105" s="303"/>
      <c r="O105" s="307"/>
      <c r="P105" s="306"/>
    </row>
    <row r="106" spans="1:16">
      <c r="A106" s="308"/>
      <c r="B106" s="302"/>
      <c r="C106" s="303"/>
      <c r="D106" s="305"/>
      <c r="E106" s="309"/>
      <c r="F106" s="302"/>
      <c r="G106" s="302"/>
      <c r="H106" s="302"/>
      <c r="I106" s="302"/>
      <c r="J106" s="302"/>
      <c r="K106" s="302"/>
      <c r="L106" s="303"/>
      <c r="M106" s="306"/>
      <c r="N106" s="303"/>
      <c r="O106" s="307"/>
      <c r="P106" s="306"/>
    </row>
    <row r="107" spans="1:16">
      <c r="A107" s="308"/>
      <c r="B107" s="302"/>
      <c r="C107" s="303"/>
      <c r="D107" s="305"/>
      <c r="E107" s="304"/>
      <c r="F107" s="302"/>
      <c r="G107" s="302"/>
      <c r="H107" s="302"/>
      <c r="I107" s="302"/>
      <c r="J107" s="302"/>
      <c r="K107" s="302"/>
      <c r="L107" s="303"/>
      <c r="M107" s="306"/>
      <c r="N107" s="303"/>
      <c r="O107" s="307"/>
      <c r="P107" s="306"/>
    </row>
    <row r="108" spans="1:16" ht="15.75" thickBot="1">
      <c r="A108" s="311"/>
      <c r="B108" s="312"/>
      <c r="C108" s="313"/>
      <c r="D108" s="315"/>
      <c r="E108" s="314"/>
      <c r="F108" s="312"/>
      <c r="G108" s="312"/>
      <c r="H108" s="312"/>
      <c r="I108" s="312"/>
      <c r="J108" s="312"/>
      <c r="K108" s="312"/>
      <c r="L108" s="313"/>
      <c r="M108" s="317"/>
      <c r="N108" s="313"/>
      <c r="O108" s="318"/>
      <c r="P108" s="317"/>
    </row>
    <row r="109" spans="1:16">
      <c r="A109" s="294"/>
      <c r="B109" s="295"/>
      <c r="C109" s="296"/>
      <c r="D109" s="298"/>
      <c r="E109" s="320"/>
      <c r="F109" s="295"/>
      <c r="G109" s="295"/>
      <c r="H109" s="295"/>
      <c r="I109" s="295"/>
      <c r="J109" s="295"/>
      <c r="K109" s="295"/>
      <c r="L109" s="296"/>
      <c r="M109" s="299"/>
      <c r="N109" s="296"/>
      <c r="O109" s="300"/>
      <c r="P109" s="299"/>
    </row>
    <row r="110" spans="1:16">
      <c r="A110" s="301"/>
      <c r="B110" s="302"/>
      <c r="C110" s="303"/>
      <c r="D110" s="305"/>
      <c r="E110" s="309"/>
      <c r="F110" s="302"/>
      <c r="G110" s="302"/>
      <c r="H110" s="302"/>
      <c r="I110" s="302"/>
      <c r="J110" s="302"/>
      <c r="K110" s="302"/>
      <c r="L110" s="303"/>
      <c r="M110" s="306"/>
      <c r="N110" s="303"/>
      <c r="O110" s="307"/>
      <c r="P110" s="306"/>
    </row>
    <row r="111" spans="1:16">
      <c r="A111" s="308"/>
      <c r="B111" s="302"/>
      <c r="C111" s="303"/>
      <c r="D111" s="305"/>
      <c r="E111" s="309"/>
      <c r="F111" s="302"/>
      <c r="G111" s="302"/>
      <c r="H111" s="302"/>
      <c r="I111" s="302"/>
      <c r="J111" s="302"/>
      <c r="K111" s="302"/>
      <c r="L111" s="303"/>
      <c r="M111" s="306"/>
      <c r="N111" s="303"/>
      <c r="O111" s="307"/>
      <c r="P111" s="306"/>
    </row>
    <row r="112" spans="1:16">
      <c r="A112" s="308"/>
      <c r="B112" s="302"/>
      <c r="C112" s="303"/>
      <c r="D112" s="305"/>
      <c r="E112" s="309"/>
      <c r="F112" s="302"/>
      <c r="G112" s="302"/>
      <c r="H112" s="302"/>
      <c r="I112" s="302"/>
      <c r="J112" s="302"/>
      <c r="K112" s="302"/>
      <c r="L112" s="303"/>
      <c r="M112" s="306"/>
      <c r="N112" s="303"/>
      <c r="O112" s="307"/>
      <c r="P112" s="306"/>
    </row>
    <row r="113" spans="1:16">
      <c r="A113" s="308"/>
      <c r="B113" s="302"/>
      <c r="C113" s="303"/>
      <c r="D113" s="305"/>
      <c r="E113" s="309"/>
      <c r="F113" s="302"/>
      <c r="G113" s="302"/>
      <c r="H113" s="302"/>
      <c r="I113" s="302"/>
      <c r="J113" s="302"/>
      <c r="K113" s="302"/>
      <c r="L113" s="303"/>
      <c r="M113" s="306"/>
      <c r="N113" s="303"/>
      <c r="O113" s="307"/>
      <c r="P113" s="306"/>
    </row>
    <row r="114" spans="1:16">
      <c r="A114" s="301"/>
      <c r="B114" s="302"/>
      <c r="C114" s="303"/>
      <c r="D114" s="305"/>
      <c r="E114" s="309"/>
      <c r="F114" s="302"/>
      <c r="G114" s="302"/>
      <c r="H114" s="302"/>
      <c r="I114" s="302"/>
      <c r="J114" s="302"/>
      <c r="K114" s="302"/>
      <c r="L114" s="303"/>
      <c r="M114" s="306"/>
      <c r="N114" s="303"/>
      <c r="O114" s="307"/>
      <c r="P114" s="306"/>
    </row>
    <row r="115" spans="1:16">
      <c r="A115" s="308"/>
      <c r="B115" s="302"/>
      <c r="C115" s="303"/>
      <c r="D115" s="305"/>
      <c r="E115" s="309"/>
      <c r="F115" s="302"/>
      <c r="G115" s="302"/>
      <c r="H115" s="302"/>
      <c r="I115" s="302"/>
      <c r="J115" s="302"/>
      <c r="K115" s="302"/>
      <c r="L115" s="303"/>
      <c r="M115" s="306"/>
      <c r="N115" s="303"/>
      <c r="O115" s="307"/>
      <c r="P115" s="306"/>
    </row>
    <row r="116" spans="1:16">
      <c r="A116" s="308"/>
      <c r="B116" s="302"/>
      <c r="C116" s="303"/>
      <c r="D116" s="305"/>
      <c r="E116" s="309"/>
      <c r="F116" s="302"/>
      <c r="G116" s="302"/>
      <c r="H116" s="302"/>
      <c r="I116" s="302"/>
      <c r="J116" s="302"/>
      <c r="K116" s="323"/>
      <c r="L116" s="303"/>
      <c r="M116" s="306"/>
      <c r="N116" s="303"/>
      <c r="O116" s="307"/>
      <c r="P116" s="306"/>
    </row>
    <row r="117" spans="1:16">
      <c r="A117" s="301"/>
      <c r="B117" s="302"/>
      <c r="C117" s="303"/>
      <c r="D117" s="305"/>
      <c r="E117" s="309"/>
      <c r="F117" s="302"/>
      <c r="G117" s="302"/>
      <c r="H117" s="302"/>
      <c r="I117" s="302"/>
      <c r="J117" s="302"/>
      <c r="K117" s="323"/>
      <c r="L117" s="303"/>
      <c r="M117" s="306"/>
      <c r="N117" s="303"/>
      <c r="O117" s="307"/>
      <c r="P117" s="306"/>
    </row>
    <row r="118" spans="1:16">
      <c r="A118" s="301"/>
      <c r="B118" s="302"/>
      <c r="C118" s="303"/>
      <c r="D118" s="305"/>
      <c r="E118" s="309"/>
      <c r="F118" s="309"/>
      <c r="G118" s="309"/>
      <c r="H118" s="302"/>
      <c r="I118" s="302"/>
      <c r="J118" s="302"/>
      <c r="K118" s="323"/>
      <c r="L118" s="303"/>
      <c r="M118" s="306"/>
      <c r="N118" s="303"/>
      <c r="O118" s="307"/>
      <c r="P118" s="306"/>
    </row>
    <row r="119" spans="1:16">
      <c r="A119" s="308"/>
      <c r="B119" s="302"/>
      <c r="C119" s="303"/>
      <c r="D119" s="305"/>
      <c r="E119" s="309"/>
      <c r="F119" s="309"/>
      <c r="G119" s="309"/>
      <c r="H119" s="302"/>
      <c r="I119" s="302"/>
      <c r="J119" s="302"/>
      <c r="K119" s="323"/>
      <c r="L119" s="303"/>
      <c r="M119" s="306"/>
      <c r="N119" s="303"/>
      <c r="O119" s="307"/>
      <c r="P119" s="306"/>
    </row>
    <row r="120" spans="1:16">
      <c r="A120" s="308"/>
      <c r="B120" s="302"/>
      <c r="C120" s="303"/>
      <c r="D120" s="305"/>
      <c r="E120" s="309"/>
      <c r="F120" s="309"/>
      <c r="G120" s="309"/>
      <c r="H120" s="302"/>
      <c r="I120" s="302"/>
      <c r="J120" s="302"/>
      <c r="K120" s="323"/>
      <c r="L120" s="303"/>
      <c r="M120" s="306"/>
      <c r="N120" s="303"/>
      <c r="O120" s="307"/>
      <c r="P120" s="306"/>
    </row>
    <row r="121" spans="1:16">
      <c r="A121" s="308"/>
      <c r="B121" s="302"/>
      <c r="C121" s="303"/>
      <c r="D121" s="305"/>
      <c r="E121" s="309"/>
      <c r="F121" s="309"/>
      <c r="G121" s="309"/>
      <c r="H121" s="302"/>
      <c r="I121" s="302"/>
      <c r="J121" s="302"/>
      <c r="K121" s="323"/>
      <c r="L121" s="303"/>
      <c r="M121" s="306"/>
      <c r="N121" s="303"/>
      <c r="O121" s="307"/>
      <c r="P121" s="306"/>
    </row>
    <row r="122" spans="1:16">
      <c r="A122" s="301"/>
      <c r="B122" s="302"/>
      <c r="C122" s="303"/>
      <c r="D122" s="305"/>
      <c r="E122" s="309"/>
      <c r="F122" s="302"/>
      <c r="G122" s="302"/>
      <c r="H122" s="302"/>
      <c r="I122" s="302"/>
      <c r="J122" s="302"/>
      <c r="K122" s="323"/>
      <c r="L122" s="303"/>
      <c r="M122" s="306"/>
      <c r="N122" s="303"/>
      <c r="O122" s="307"/>
      <c r="P122" s="306"/>
    </row>
    <row r="123" spans="1:16">
      <c r="A123" s="308"/>
      <c r="B123" s="302"/>
      <c r="C123" s="303"/>
      <c r="D123" s="305"/>
      <c r="E123" s="309"/>
      <c r="F123" s="309"/>
      <c r="G123" s="309"/>
      <c r="H123" s="302"/>
      <c r="I123" s="302"/>
      <c r="J123" s="302"/>
      <c r="K123" s="323"/>
      <c r="L123" s="303"/>
      <c r="M123" s="306"/>
      <c r="N123" s="303"/>
      <c r="O123" s="307"/>
      <c r="P123" s="306"/>
    </row>
    <row r="124" spans="1:16">
      <c r="A124" s="301"/>
      <c r="B124" s="302"/>
      <c r="C124" s="303"/>
      <c r="D124" s="305"/>
      <c r="E124" s="309"/>
      <c r="F124" s="309"/>
      <c r="G124" s="309"/>
      <c r="H124" s="302"/>
      <c r="I124" s="302"/>
      <c r="J124" s="302"/>
      <c r="K124" s="323"/>
      <c r="L124" s="303"/>
      <c r="M124" s="306"/>
      <c r="N124" s="303"/>
      <c r="O124" s="307"/>
      <c r="P124" s="306"/>
    </row>
    <row r="125" spans="1:16">
      <c r="A125" s="308"/>
      <c r="B125" s="302"/>
      <c r="C125" s="303"/>
      <c r="D125" s="305"/>
      <c r="E125" s="309"/>
      <c r="F125" s="302"/>
      <c r="G125" s="302"/>
      <c r="H125" s="302"/>
      <c r="I125" s="302"/>
      <c r="J125" s="302"/>
      <c r="K125" s="309"/>
      <c r="L125" s="303"/>
      <c r="M125" s="306"/>
      <c r="N125" s="303"/>
      <c r="O125" s="307"/>
      <c r="P125" s="306"/>
    </row>
    <row r="126" spans="1:16">
      <c r="A126" s="308"/>
      <c r="B126" s="302"/>
      <c r="C126" s="303"/>
      <c r="D126" s="305"/>
      <c r="E126" s="309"/>
      <c r="F126" s="309"/>
      <c r="G126" s="309"/>
      <c r="H126" s="302"/>
      <c r="I126" s="302"/>
      <c r="J126" s="302"/>
      <c r="K126" s="309"/>
      <c r="L126" s="303"/>
      <c r="M126" s="306"/>
      <c r="N126" s="303"/>
      <c r="O126" s="307"/>
      <c r="P126" s="306"/>
    </row>
    <row r="127" spans="1:16">
      <c r="A127" s="301"/>
      <c r="B127" s="302"/>
      <c r="C127" s="303"/>
      <c r="D127" s="305"/>
      <c r="E127" s="309"/>
      <c r="F127" s="309"/>
      <c r="G127" s="309"/>
      <c r="H127" s="302"/>
      <c r="I127" s="302"/>
      <c r="J127" s="302"/>
      <c r="K127" s="309"/>
      <c r="L127" s="303"/>
      <c r="M127" s="306"/>
      <c r="N127" s="303"/>
      <c r="O127" s="307"/>
      <c r="P127" s="306"/>
    </row>
    <row r="128" spans="1:16" ht="15.75" thickBot="1">
      <c r="A128" s="311"/>
      <c r="B128" s="312"/>
      <c r="C128" s="313"/>
      <c r="D128" s="315"/>
      <c r="E128" s="322"/>
      <c r="F128" s="312"/>
      <c r="G128" s="312"/>
      <c r="H128" s="312"/>
      <c r="I128" s="312"/>
      <c r="J128" s="312"/>
      <c r="K128" s="312"/>
      <c r="L128" s="313"/>
      <c r="M128" s="317"/>
      <c r="N128" s="313"/>
      <c r="O128" s="318"/>
      <c r="P128" s="317"/>
    </row>
    <row r="129" spans="1:16">
      <c r="A129" s="319"/>
      <c r="B129" s="295"/>
      <c r="C129" s="296"/>
      <c r="D129" s="298"/>
      <c r="E129" s="297"/>
      <c r="F129" s="295"/>
      <c r="G129" s="295"/>
      <c r="H129" s="295"/>
      <c r="I129" s="295"/>
      <c r="J129" s="295"/>
      <c r="K129" s="295"/>
      <c r="L129" s="296"/>
      <c r="M129" s="299"/>
      <c r="N129" s="296"/>
      <c r="O129" s="300"/>
      <c r="P129" s="299"/>
    </row>
    <row r="130" spans="1:16">
      <c r="A130" s="308"/>
      <c r="B130" s="302"/>
      <c r="C130" s="303"/>
      <c r="D130" s="305"/>
      <c r="E130" s="309"/>
      <c r="F130" s="302"/>
      <c r="G130" s="302"/>
      <c r="H130" s="302"/>
      <c r="I130" s="302"/>
      <c r="J130" s="302"/>
      <c r="K130" s="302"/>
      <c r="L130" s="303"/>
      <c r="M130" s="306"/>
      <c r="N130" s="303"/>
      <c r="O130" s="307"/>
      <c r="P130" s="306"/>
    </row>
    <row r="131" spans="1:16">
      <c r="A131" s="308"/>
      <c r="B131" s="302"/>
      <c r="C131" s="303"/>
      <c r="D131" s="305"/>
      <c r="E131" s="309"/>
      <c r="F131" s="302"/>
      <c r="G131" s="302"/>
      <c r="H131" s="302"/>
      <c r="I131" s="302"/>
      <c r="J131" s="302"/>
      <c r="K131" s="302"/>
      <c r="L131" s="303"/>
      <c r="M131" s="306"/>
      <c r="N131" s="303"/>
      <c r="O131" s="307"/>
      <c r="P131" s="306"/>
    </row>
    <row r="132" spans="1:16">
      <c r="A132" s="308"/>
      <c r="B132" s="302"/>
      <c r="C132" s="303"/>
      <c r="D132" s="305"/>
      <c r="E132" s="309"/>
      <c r="F132" s="302"/>
      <c r="G132" s="302"/>
      <c r="H132" s="302"/>
      <c r="I132" s="302"/>
      <c r="J132" s="302"/>
      <c r="K132" s="302"/>
      <c r="L132" s="303"/>
      <c r="M132" s="306"/>
      <c r="N132" s="303"/>
      <c r="O132" s="307"/>
      <c r="P132" s="306"/>
    </row>
    <row r="133" spans="1:16">
      <c r="A133" s="301"/>
      <c r="B133" s="302"/>
      <c r="C133" s="303"/>
      <c r="D133" s="305"/>
      <c r="E133" s="309"/>
      <c r="F133" s="302"/>
      <c r="G133" s="302"/>
      <c r="H133" s="302"/>
      <c r="I133" s="302"/>
      <c r="J133" s="302"/>
      <c r="K133" s="302"/>
      <c r="L133" s="303"/>
      <c r="M133" s="306"/>
      <c r="N133" s="303"/>
      <c r="O133" s="307"/>
      <c r="P133" s="306"/>
    </row>
    <row r="134" spans="1:16">
      <c r="A134" s="308"/>
      <c r="B134" s="302"/>
      <c r="C134" s="303"/>
      <c r="D134" s="305"/>
      <c r="E134" s="309"/>
      <c r="F134" s="302"/>
      <c r="G134" s="302"/>
      <c r="H134" s="302"/>
      <c r="I134" s="302"/>
      <c r="J134" s="302"/>
      <c r="K134" s="302"/>
      <c r="L134" s="303"/>
      <c r="M134" s="306"/>
      <c r="N134" s="303"/>
      <c r="O134" s="307"/>
      <c r="P134" s="306"/>
    </row>
    <row r="135" spans="1:16">
      <c r="A135" s="308"/>
      <c r="B135" s="302"/>
      <c r="C135" s="303"/>
      <c r="D135" s="305"/>
      <c r="E135" s="309"/>
      <c r="F135" s="302"/>
      <c r="G135" s="302"/>
      <c r="H135" s="302"/>
      <c r="I135" s="302"/>
      <c r="J135" s="302"/>
      <c r="K135" s="302"/>
      <c r="L135" s="303"/>
      <c r="M135" s="306"/>
      <c r="N135" s="303"/>
      <c r="O135" s="307"/>
      <c r="P135" s="306"/>
    </row>
    <row r="136" spans="1:16">
      <c r="A136" s="308"/>
      <c r="B136" s="302"/>
      <c r="C136" s="303"/>
      <c r="D136" s="305"/>
      <c r="E136" s="309"/>
      <c r="F136" s="302"/>
      <c r="G136" s="302"/>
      <c r="H136" s="302"/>
      <c r="I136" s="302"/>
      <c r="J136" s="302"/>
      <c r="K136" s="302"/>
      <c r="L136" s="303"/>
      <c r="M136" s="306"/>
      <c r="N136" s="303"/>
      <c r="O136" s="307"/>
      <c r="P136" s="306"/>
    </row>
    <row r="137" spans="1:16">
      <c r="A137" s="301"/>
      <c r="B137" s="302"/>
      <c r="C137" s="303"/>
      <c r="D137" s="305"/>
      <c r="E137" s="309"/>
      <c r="F137" s="302"/>
      <c r="G137" s="302"/>
      <c r="H137" s="302"/>
      <c r="I137" s="302"/>
      <c r="J137" s="302"/>
      <c r="K137" s="302"/>
      <c r="L137" s="303"/>
      <c r="M137" s="306"/>
      <c r="N137" s="303"/>
      <c r="O137" s="307"/>
      <c r="P137" s="306"/>
    </row>
    <row r="138" spans="1:16">
      <c r="A138" s="301"/>
      <c r="B138" s="302"/>
      <c r="C138" s="303"/>
      <c r="D138" s="305"/>
      <c r="E138" s="304"/>
      <c r="F138" s="302"/>
      <c r="G138" s="302"/>
      <c r="H138" s="302"/>
      <c r="I138" s="302"/>
      <c r="J138" s="302"/>
      <c r="K138" s="302"/>
      <c r="L138" s="303"/>
      <c r="M138" s="306"/>
      <c r="N138" s="303"/>
      <c r="O138" s="307"/>
      <c r="P138" s="306"/>
    </row>
    <row r="139" spans="1:16">
      <c r="A139" s="308"/>
      <c r="B139" s="302"/>
      <c r="C139" s="303"/>
      <c r="D139" s="305"/>
      <c r="E139" s="304"/>
      <c r="F139" s="302"/>
      <c r="G139" s="302"/>
      <c r="H139" s="302"/>
      <c r="I139" s="302"/>
      <c r="J139" s="302"/>
      <c r="K139" s="302"/>
      <c r="L139" s="303"/>
      <c r="M139" s="306"/>
      <c r="N139" s="303"/>
      <c r="O139" s="307"/>
      <c r="P139" s="306"/>
    </row>
    <row r="140" spans="1:16">
      <c r="A140" s="301"/>
      <c r="B140" s="302"/>
      <c r="C140" s="303"/>
      <c r="D140" s="305"/>
      <c r="E140" s="309"/>
      <c r="F140" s="302"/>
      <c r="G140" s="302"/>
      <c r="H140" s="302"/>
      <c r="I140" s="302"/>
      <c r="J140" s="302"/>
      <c r="K140" s="302"/>
      <c r="L140" s="303"/>
      <c r="M140" s="306"/>
      <c r="N140" s="303"/>
      <c r="O140" s="307"/>
      <c r="P140" s="306"/>
    </row>
    <row r="141" spans="1:16">
      <c r="A141" s="308"/>
      <c r="B141" s="302"/>
      <c r="C141" s="303"/>
      <c r="D141" s="305"/>
      <c r="E141" s="309"/>
      <c r="F141" s="302"/>
      <c r="G141" s="302"/>
      <c r="H141" s="302"/>
      <c r="I141" s="302"/>
      <c r="J141" s="302"/>
      <c r="K141" s="302"/>
      <c r="L141" s="303"/>
      <c r="M141" s="306"/>
      <c r="N141" s="303"/>
      <c r="O141" s="307"/>
      <c r="P141" s="306"/>
    </row>
    <row r="142" spans="1:16">
      <c r="A142" s="301"/>
      <c r="B142" s="302"/>
      <c r="C142" s="303"/>
      <c r="D142" s="305"/>
      <c r="E142" s="309"/>
      <c r="F142" s="302"/>
      <c r="G142" s="302"/>
      <c r="H142" s="302"/>
      <c r="I142" s="302"/>
      <c r="J142" s="302"/>
      <c r="K142" s="302"/>
      <c r="L142" s="303"/>
      <c r="M142" s="306"/>
      <c r="N142" s="303"/>
      <c r="O142" s="307"/>
      <c r="P142" s="306"/>
    </row>
    <row r="143" spans="1:16">
      <c r="A143" s="308"/>
      <c r="B143" s="302"/>
      <c r="C143" s="303"/>
      <c r="D143" s="305"/>
      <c r="E143" s="309"/>
      <c r="F143" s="302"/>
      <c r="G143" s="302"/>
      <c r="H143" s="302"/>
      <c r="I143" s="302"/>
      <c r="J143" s="302"/>
      <c r="K143" s="302"/>
      <c r="L143" s="303"/>
      <c r="M143" s="306"/>
      <c r="N143" s="303"/>
      <c r="O143" s="307"/>
      <c r="P143" s="306"/>
    </row>
    <row r="144" spans="1:16">
      <c r="A144" s="301"/>
      <c r="B144" s="302"/>
      <c r="C144" s="303"/>
      <c r="D144" s="305"/>
      <c r="E144" s="309"/>
      <c r="F144" s="302"/>
      <c r="G144" s="302"/>
      <c r="H144" s="302"/>
      <c r="I144" s="302"/>
      <c r="J144" s="302"/>
      <c r="K144" s="302"/>
      <c r="L144" s="303"/>
      <c r="M144" s="306"/>
      <c r="N144" s="303"/>
      <c r="O144" s="307"/>
      <c r="P144" s="306"/>
    </row>
    <row r="145" spans="1:16">
      <c r="A145" s="308"/>
      <c r="B145" s="302"/>
      <c r="C145" s="303"/>
      <c r="D145" s="305"/>
      <c r="E145" s="309"/>
      <c r="F145" s="302"/>
      <c r="G145" s="302"/>
      <c r="H145" s="302"/>
      <c r="I145" s="302"/>
      <c r="J145" s="302"/>
      <c r="K145" s="302"/>
      <c r="L145" s="303"/>
      <c r="M145" s="306"/>
      <c r="N145" s="303"/>
      <c r="O145" s="307"/>
      <c r="P145" s="306"/>
    </row>
    <row r="146" spans="1:16">
      <c r="A146" s="301"/>
      <c r="B146" s="302"/>
      <c r="C146" s="303"/>
      <c r="D146" s="305"/>
      <c r="E146" s="309"/>
      <c r="F146" s="302"/>
      <c r="G146" s="302"/>
      <c r="H146" s="302"/>
      <c r="I146" s="302"/>
      <c r="J146" s="302"/>
      <c r="K146" s="302"/>
      <c r="L146" s="303"/>
      <c r="M146" s="306"/>
      <c r="N146" s="303"/>
      <c r="O146" s="307"/>
      <c r="P146" s="306"/>
    </row>
    <row r="147" spans="1:16">
      <c r="A147" s="308"/>
      <c r="B147" s="302"/>
      <c r="C147" s="303"/>
      <c r="D147" s="305"/>
      <c r="E147" s="309"/>
      <c r="F147" s="302"/>
      <c r="G147" s="302"/>
      <c r="H147" s="302"/>
      <c r="I147" s="302"/>
      <c r="J147" s="302"/>
      <c r="K147" s="302"/>
      <c r="L147" s="303"/>
      <c r="M147" s="306"/>
      <c r="N147" s="303"/>
      <c r="O147" s="307"/>
      <c r="P147" s="306"/>
    </row>
    <row r="148" spans="1:16" ht="15.75" thickBot="1">
      <c r="A148" s="311"/>
      <c r="B148" s="312"/>
      <c r="C148" s="313"/>
      <c r="D148" s="315"/>
      <c r="E148" s="322"/>
      <c r="F148" s="312"/>
      <c r="G148" s="312"/>
      <c r="H148" s="312"/>
      <c r="I148" s="312"/>
      <c r="J148" s="312"/>
      <c r="K148" s="312"/>
      <c r="L148" s="313"/>
      <c r="M148" s="317"/>
      <c r="N148" s="313"/>
      <c r="O148" s="318"/>
      <c r="P148" s="317"/>
    </row>
    <row r="149" spans="1:16">
      <c r="A149" s="294"/>
      <c r="B149" s="295"/>
      <c r="C149" s="296"/>
      <c r="D149" s="298"/>
      <c r="E149" s="297"/>
      <c r="F149" s="295"/>
      <c r="G149" s="295"/>
      <c r="H149" s="295"/>
      <c r="I149" s="295"/>
      <c r="J149" s="295"/>
      <c r="K149" s="295"/>
      <c r="L149" s="296"/>
      <c r="M149" s="299"/>
      <c r="N149" s="296"/>
      <c r="O149" s="300"/>
      <c r="P149" s="299"/>
    </row>
    <row r="150" spans="1:16">
      <c r="A150" s="308"/>
      <c r="B150" s="302"/>
      <c r="C150" s="303"/>
      <c r="D150" s="305"/>
      <c r="E150" s="309"/>
      <c r="F150" s="302"/>
      <c r="G150" s="302"/>
      <c r="H150" s="302"/>
      <c r="I150" s="302"/>
      <c r="J150" s="302"/>
      <c r="K150" s="302"/>
      <c r="L150" s="303"/>
      <c r="M150" s="306"/>
      <c r="N150" s="303"/>
      <c r="O150" s="307"/>
      <c r="P150" s="306"/>
    </row>
    <row r="151" spans="1:16">
      <c r="A151" s="301"/>
      <c r="B151" s="302"/>
      <c r="C151" s="303"/>
      <c r="D151" s="305"/>
      <c r="E151" s="309"/>
      <c r="F151" s="302"/>
      <c r="G151" s="302"/>
      <c r="H151" s="302"/>
      <c r="I151" s="302"/>
      <c r="J151" s="302"/>
      <c r="K151" s="302"/>
      <c r="L151" s="303"/>
      <c r="M151" s="306"/>
      <c r="N151" s="303"/>
      <c r="O151" s="307"/>
      <c r="P151" s="306"/>
    </row>
    <row r="152" spans="1:16">
      <c r="A152" s="308"/>
      <c r="B152" s="302"/>
      <c r="C152" s="303"/>
      <c r="D152" s="305"/>
      <c r="E152" s="309"/>
      <c r="F152" s="302"/>
      <c r="G152" s="302"/>
      <c r="H152" s="302"/>
      <c r="I152" s="302"/>
      <c r="J152" s="302"/>
      <c r="K152" s="302"/>
      <c r="L152" s="303"/>
      <c r="M152" s="306"/>
      <c r="N152" s="303"/>
      <c r="O152" s="307"/>
      <c r="P152" s="306"/>
    </row>
    <row r="153" spans="1:16">
      <c r="A153" s="308"/>
      <c r="B153" s="302"/>
      <c r="C153" s="303"/>
      <c r="D153" s="305"/>
      <c r="E153" s="309"/>
      <c r="F153" s="302"/>
      <c r="G153" s="302"/>
      <c r="H153" s="302"/>
      <c r="I153" s="302"/>
      <c r="J153" s="302"/>
      <c r="K153" s="302"/>
      <c r="L153" s="303"/>
      <c r="M153" s="306"/>
      <c r="N153" s="303"/>
      <c r="O153" s="307"/>
      <c r="P153" s="306"/>
    </row>
    <row r="154" spans="1:16">
      <c r="A154" s="308"/>
      <c r="B154" s="302"/>
      <c r="C154" s="303"/>
      <c r="D154" s="305"/>
      <c r="E154" s="309"/>
      <c r="F154" s="302"/>
      <c r="G154" s="302"/>
      <c r="H154" s="302"/>
      <c r="I154" s="302"/>
      <c r="J154" s="302"/>
      <c r="K154" s="302"/>
      <c r="L154" s="303"/>
      <c r="M154" s="306"/>
      <c r="N154" s="303"/>
      <c r="O154" s="307"/>
      <c r="P154" s="306"/>
    </row>
    <row r="155" spans="1:16">
      <c r="A155" s="301"/>
      <c r="B155" s="302"/>
      <c r="C155" s="303"/>
      <c r="D155" s="305"/>
      <c r="E155" s="309"/>
      <c r="F155" s="302"/>
      <c r="G155" s="302"/>
      <c r="H155" s="302"/>
      <c r="I155" s="302"/>
      <c r="J155" s="302"/>
      <c r="K155" s="302"/>
      <c r="L155" s="303"/>
      <c r="M155" s="306"/>
      <c r="N155" s="303"/>
      <c r="O155" s="307"/>
      <c r="P155" s="306"/>
    </row>
    <row r="156" spans="1:16">
      <c r="A156" s="308"/>
      <c r="B156" s="302"/>
      <c r="C156" s="303"/>
      <c r="D156" s="305"/>
      <c r="E156" s="309"/>
      <c r="F156" s="302"/>
      <c r="G156" s="302"/>
      <c r="H156" s="302"/>
      <c r="I156" s="302"/>
      <c r="J156" s="302"/>
      <c r="K156" s="302"/>
      <c r="L156" s="303"/>
      <c r="M156" s="306"/>
      <c r="N156" s="303"/>
      <c r="O156" s="307"/>
      <c r="P156" s="306"/>
    </row>
    <row r="157" spans="1:16">
      <c r="A157" s="308"/>
      <c r="B157" s="302"/>
      <c r="C157" s="303"/>
      <c r="D157" s="305"/>
      <c r="E157" s="309"/>
      <c r="F157" s="302"/>
      <c r="G157" s="302"/>
      <c r="H157" s="302"/>
      <c r="I157" s="302"/>
      <c r="J157" s="302"/>
      <c r="K157" s="302"/>
      <c r="L157" s="303"/>
      <c r="M157" s="306"/>
      <c r="N157" s="303"/>
      <c r="O157" s="307"/>
      <c r="P157" s="306"/>
    </row>
    <row r="158" spans="1:16">
      <c r="A158" s="308"/>
      <c r="B158" s="302"/>
      <c r="C158" s="303"/>
      <c r="D158" s="305"/>
      <c r="E158" s="309"/>
      <c r="F158" s="302"/>
      <c r="G158" s="302"/>
      <c r="H158" s="302"/>
      <c r="I158" s="302"/>
      <c r="J158" s="302"/>
      <c r="K158" s="309"/>
      <c r="L158" s="303"/>
      <c r="M158" s="306"/>
      <c r="N158" s="303"/>
      <c r="O158" s="307"/>
      <c r="P158" s="306"/>
    </row>
    <row r="159" spans="1:16">
      <c r="A159" s="308"/>
      <c r="B159" s="302"/>
      <c r="C159" s="303"/>
      <c r="D159" s="305"/>
      <c r="E159" s="309"/>
      <c r="F159" s="309"/>
      <c r="G159" s="309"/>
      <c r="H159" s="302"/>
      <c r="I159" s="302"/>
      <c r="J159" s="302"/>
      <c r="K159" s="309"/>
      <c r="L159" s="303"/>
      <c r="M159" s="306"/>
      <c r="N159" s="303"/>
      <c r="O159" s="307"/>
      <c r="P159" s="306"/>
    </row>
    <row r="160" spans="1:16">
      <c r="A160" s="308"/>
      <c r="B160" s="302"/>
      <c r="C160" s="303"/>
      <c r="D160" s="305"/>
      <c r="E160" s="309"/>
      <c r="F160" s="309"/>
      <c r="G160" s="309"/>
      <c r="H160" s="302"/>
      <c r="I160" s="302"/>
      <c r="J160" s="302"/>
      <c r="K160" s="309"/>
      <c r="L160" s="303"/>
      <c r="M160" s="306"/>
      <c r="N160" s="303"/>
      <c r="O160" s="307"/>
      <c r="P160" s="306"/>
    </row>
    <row r="161" spans="1:16">
      <c r="A161" s="301"/>
      <c r="B161" s="302"/>
      <c r="C161" s="303"/>
      <c r="D161" s="305"/>
      <c r="E161" s="309"/>
      <c r="F161" s="302"/>
      <c r="G161" s="302"/>
      <c r="H161" s="302"/>
      <c r="I161" s="302"/>
      <c r="J161" s="302"/>
      <c r="K161" s="309"/>
      <c r="L161" s="303"/>
      <c r="M161" s="306"/>
      <c r="N161" s="303"/>
      <c r="O161" s="307"/>
      <c r="P161" s="306"/>
    </row>
    <row r="162" spans="1:16">
      <c r="A162" s="308"/>
      <c r="B162" s="302"/>
      <c r="C162" s="303"/>
      <c r="D162" s="305"/>
      <c r="E162" s="309"/>
      <c r="F162" s="309"/>
      <c r="G162" s="309"/>
      <c r="H162" s="302"/>
      <c r="I162" s="302"/>
      <c r="J162" s="302"/>
      <c r="K162" s="309"/>
      <c r="L162" s="303"/>
      <c r="M162" s="306"/>
      <c r="N162" s="303"/>
      <c r="O162" s="307"/>
      <c r="P162" s="306"/>
    </row>
    <row r="163" spans="1:16">
      <c r="A163" s="301"/>
      <c r="B163" s="302"/>
      <c r="C163" s="303"/>
      <c r="D163" s="305"/>
      <c r="E163" s="309"/>
      <c r="F163" s="309"/>
      <c r="G163" s="309"/>
      <c r="H163" s="302"/>
      <c r="I163" s="302"/>
      <c r="J163" s="302"/>
      <c r="K163" s="309"/>
      <c r="L163" s="303"/>
      <c r="M163" s="306"/>
      <c r="N163" s="303"/>
      <c r="O163" s="307"/>
      <c r="P163" s="306"/>
    </row>
    <row r="164" spans="1:16">
      <c r="A164" s="308"/>
      <c r="B164" s="302"/>
      <c r="C164" s="303"/>
      <c r="D164" s="305"/>
      <c r="E164" s="309"/>
      <c r="F164" s="302"/>
      <c r="G164" s="302"/>
      <c r="H164" s="302"/>
      <c r="I164" s="302"/>
      <c r="J164" s="302"/>
      <c r="K164" s="309"/>
      <c r="L164" s="303"/>
      <c r="M164" s="306"/>
      <c r="N164" s="303"/>
      <c r="O164" s="307"/>
      <c r="P164" s="306"/>
    </row>
    <row r="165" spans="1:16">
      <c r="A165" s="301"/>
      <c r="B165" s="302"/>
      <c r="C165" s="303"/>
      <c r="D165" s="305"/>
      <c r="E165" s="309"/>
      <c r="F165" s="309"/>
      <c r="G165" s="309"/>
      <c r="H165" s="302"/>
      <c r="I165" s="302"/>
      <c r="J165" s="302"/>
      <c r="K165" s="309"/>
      <c r="L165" s="303"/>
      <c r="M165" s="306"/>
      <c r="N165" s="303"/>
      <c r="O165" s="307"/>
      <c r="P165" s="306"/>
    </row>
    <row r="166" spans="1:16">
      <c r="A166" s="308"/>
      <c r="B166" s="302"/>
      <c r="C166" s="303"/>
      <c r="D166" s="305"/>
      <c r="E166" s="309"/>
      <c r="F166" s="309"/>
      <c r="G166" s="309"/>
      <c r="H166" s="302"/>
      <c r="I166" s="302"/>
      <c r="J166" s="302"/>
      <c r="K166" s="309"/>
      <c r="L166" s="303"/>
      <c r="M166" s="306"/>
      <c r="N166" s="303"/>
      <c r="O166" s="307"/>
      <c r="P166" s="306"/>
    </row>
    <row r="167" spans="1:16">
      <c r="A167" s="308"/>
      <c r="B167" s="302"/>
      <c r="C167" s="303"/>
      <c r="D167" s="305"/>
      <c r="E167" s="304"/>
      <c r="F167" s="302"/>
      <c r="G167" s="302"/>
      <c r="H167" s="309"/>
      <c r="I167" s="309"/>
      <c r="J167" s="309"/>
      <c r="K167" s="302"/>
      <c r="L167" s="303"/>
      <c r="M167" s="306"/>
      <c r="N167" s="303"/>
      <c r="O167" s="307"/>
      <c r="P167" s="306"/>
    </row>
    <row r="168" spans="1:16" ht="15.75" thickBot="1">
      <c r="A168" s="311"/>
      <c r="B168" s="312"/>
      <c r="C168" s="313"/>
      <c r="D168" s="315"/>
      <c r="E168" s="322"/>
      <c r="F168" s="312"/>
      <c r="G168" s="312"/>
      <c r="H168" s="314"/>
      <c r="I168" s="314"/>
      <c r="J168" s="314"/>
      <c r="K168" s="312"/>
      <c r="L168" s="313"/>
      <c r="M168" s="317"/>
      <c r="N168" s="313"/>
      <c r="O168" s="318"/>
      <c r="P168" s="317"/>
    </row>
    <row r="169" spans="1:16">
      <c r="A169" s="319"/>
      <c r="B169" s="295"/>
      <c r="C169" s="296"/>
      <c r="D169" s="298"/>
      <c r="E169" s="297"/>
      <c r="F169" s="295"/>
      <c r="G169" s="295"/>
      <c r="H169" s="320"/>
      <c r="I169" s="320"/>
      <c r="J169" s="320"/>
      <c r="K169" s="295"/>
      <c r="L169" s="296"/>
      <c r="M169" s="299"/>
      <c r="N169" s="296"/>
      <c r="O169" s="300"/>
      <c r="P169" s="299"/>
    </row>
    <row r="170" spans="1:16">
      <c r="A170" s="301"/>
      <c r="B170" s="302"/>
      <c r="C170" s="303"/>
      <c r="D170" s="305"/>
      <c r="E170" s="304"/>
      <c r="F170" s="302"/>
      <c r="G170" s="302"/>
      <c r="H170" s="309"/>
      <c r="I170" s="309"/>
      <c r="J170" s="309"/>
      <c r="K170" s="302"/>
      <c r="L170" s="303"/>
      <c r="M170" s="306"/>
      <c r="N170" s="303"/>
      <c r="O170" s="307"/>
      <c r="P170" s="306"/>
    </row>
    <row r="171" spans="1:16">
      <c r="A171" s="308"/>
      <c r="B171" s="302"/>
      <c r="C171" s="303"/>
      <c r="D171" s="305"/>
      <c r="E171" s="304"/>
      <c r="F171" s="302"/>
      <c r="G171" s="302"/>
      <c r="H171" s="302"/>
      <c r="I171" s="302"/>
      <c r="J171" s="302"/>
      <c r="K171" s="302"/>
      <c r="L171" s="303"/>
      <c r="M171" s="306"/>
      <c r="N171" s="303"/>
      <c r="O171" s="307"/>
      <c r="P171" s="306"/>
    </row>
    <row r="172" spans="1:16">
      <c r="A172" s="308"/>
      <c r="B172" s="302"/>
      <c r="C172" s="303"/>
      <c r="D172" s="305"/>
      <c r="E172" s="309"/>
      <c r="F172" s="302"/>
      <c r="G172" s="302"/>
      <c r="H172" s="302"/>
      <c r="I172" s="302"/>
      <c r="J172" s="302"/>
      <c r="K172" s="302"/>
      <c r="L172" s="303"/>
      <c r="M172" s="306"/>
      <c r="N172" s="303"/>
      <c r="O172" s="307"/>
      <c r="P172" s="306"/>
    </row>
    <row r="173" spans="1:16">
      <c r="A173" s="301"/>
      <c r="B173" s="302"/>
      <c r="C173" s="303"/>
      <c r="D173" s="305"/>
      <c r="E173" s="309"/>
      <c r="F173" s="302"/>
      <c r="G173" s="302"/>
      <c r="H173" s="302"/>
      <c r="I173" s="302"/>
      <c r="J173" s="302"/>
      <c r="K173" s="302"/>
      <c r="L173" s="303"/>
      <c r="M173" s="306"/>
      <c r="N173" s="303"/>
      <c r="O173" s="307"/>
      <c r="P173" s="306"/>
    </row>
    <row r="174" spans="1:16">
      <c r="A174" s="308"/>
      <c r="B174" s="302"/>
      <c r="C174" s="303"/>
      <c r="D174" s="305"/>
      <c r="E174" s="309"/>
      <c r="F174" s="302"/>
      <c r="G174" s="302"/>
      <c r="H174" s="302"/>
      <c r="I174" s="302"/>
      <c r="J174" s="302"/>
      <c r="K174" s="302"/>
      <c r="L174" s="303"/>
      <c r="M174" s="306"/>
      <c r="N174" s="303"/>
      <c r="O174" s="307"/>
      <c r="P174" s="306"/>
    </row>
    <row r="175" spans="1:16">
      <c r="A175" s="308"/>
      <c r="B175" s="302"/>
      <c r="C175" s="303"/>
      <c r="D175" s="305"/>
      <c r="E175" s="309"/>
      <c r="F175" s="302"/>
      <c r="G175" s="302"/>
      <c r="H175" s="302"/>
      <c r="I175" s="302"/>
      <c r="J175" s="302"/>
      <c r="K175" s="302"/>
      <c r="L175" s="303"/>
      <c r="M175" s="306"/>
      <c r="N175" s="303"/>
      <c r="O175" s="307"/>
      <c r="P175" s="306"/>
    </row>
    <row r="176" spans="1:16">
      <c r="A176" s="308"/>
      <c r="B176" s="302"/>
      <c r="C176" s="303"/>
      <c r="D176" s="305"/>
      <c r="E176" s="309"/>
      <c r="F176" s="302"/>
      <c r="G176" s="302"/>
      <c r="H176" s="302"/>
      <c r="I176" s="302"/>
      <c r="J176" s="302"/>
      <c r="K176" s="302"/>
      <c r="L176" s="303"/>
      <c r="M176" s="306"/>
      <c r="N176" s="303"/>
      <c r="O176" s="307"/>
      <c r="P176" s="306"/>
    </row>
    <row r="177" spans="1:16">
      <c r="A177" s="301"/>
      <c r="B177" s="302"/>
      <c r="C177" s="303"/>
      <c r="D177" s="305"/>
      <c r="E177" s="309"/>
      <c r="F177" s="302"/>
      <c r="G177" s="302"/>
      <c r="H177" s="302"/>
      <c r="I177" s="302"/>
      <c r="J177" s="302"/>
      <c r="K177" s="302"/>
      <c r="L177" s="303"/>
      <c r="M177" s="306"/>
      <c r="N177" s="303"/>
      <c r="O177" s="307"/>
      <c r="P177" s="306"/>
    </row>
    <row r="178" spans="1:16">
      <c r="A178" s="308"/>
      <c r="B178" s="302"/>
      <c r="C178" s="303"/>
      <c r="D178" s="305"/>
      <c r="E178" s="309"/>
      <c r="F178" s="302"/>
      <c r="G178" s="302"/>
      <c r="H178" s="302"/>
      <c r="I178" s="302"/>
      <c r="J178" s="302"/>
      <c r="K178" s="302"/>
      <c r="L178" s="303"/>
      <c r="M178" s="306"/>
      <c r="N178" s="303"/>
      <c r="O178" s="307"/>
      <c r="P178" s="306"/>
    </row>
    <row r="179" spans="1:16">
      <c r="A179" s="308"/>
      <c r="B179" s="302"/>
      <c r="C179" s="303"/>
      <c r="D179" s="305"/>
      <c r="E179" s="309"/>
      <c r="F179" s="302"/>
      <c r="G179" s="302"/>
      <c r="H179" s="302"/>
      <c r="I179" s="302"/>
      <c r="J179" s="302"/>
      <c r="K179" s="302"/>
      <c r="L179" s="303"/>
      <c r="M179" s="306"/>
      <c r="N179" s="303"/>
      <c r="O179" s="307"/>
      <c r="P179" s="306"/>
    </row>
    <row r="180" spans="1:16">
      <c r="A180" s="308"/>
      <c r="B180" s="302"/>
      <c r="C180" s="303"/>
      <c r="D180" s="305"/>
      <c r="E180" s="309"/>
      <c r="F180" s="302"/>
      <c r="G180" s="302"/>
      <c r="H180" s="302"/>
      <c r="I180" s="302"/>
      <c r="J180" s="302"/>
      <c r="K180" s="309"/>
      <c r="L180" s="303"/>
      <c r="M180" s="306"/>
      <c r="N180" s="303"/>
      <c r="O180" s="307"/>
      <c r="P180" s="306"/>
    </row>
    <row r="181" spans="1:16">
      <c r="A181" s="301"/>
      <c r="B181" s="302"/>
      <c r="C181" s="303"/>
      <c r="D181" s="305"/>
      <c r="E181" s="309"/>
      <c r="F181" s="309"/>
      <c r="G181" s="309"/>
      <c r="H181" s="302"/>
      <c r="I181" s="302"/>
      <c r="J181" s="302"/>
      <c r="K181" s="309"/>
      <c r="L181" s="303"/>
      <c r="M181" s="306"/>
      <c r="N181" s="303"/>
      <c r="O181" s="307"/>
      <c r="P181" s="306"/>
    </row>
    <row r="182" spans="1:16">
      <c r="A182" s="308"/>
      <c r="B182" s="302"/>
      <c r="C182" s="303"/>
      <c r="D182" s="305"/>
      <c r="E182" s="309"/>
      <c r="F182" s="309"/>
      <c r="G182" s="309"/>
      <c r="H182" s="302"/>
      <c r="I182" s="302"/>
      <c r="J182" s="302"/>
      <c r="K182" s="309"/>
      <c r="L182" s="303"/>
      <c r="M182" s="306"/>
      <c r="N182" s="303"/>
      <c r="O182" s="307"/>
      <c r="P182" s="306"/>
    </row>
    <row r="183" spans="1:16">
      <c r="A183" s="308"/>
      <c r="B183" s="302"/>
      <c r="C183" s="303"/>
      <c r="D183" s="305"/>
      <c r="E183" s="304"/>
      <c r="F183" s="302"/>
      <c r="G183" s="302"/>
      <c r="H183" s="309"/>
      <c r="I183" s="309"/>
      <c r="J183" s="309"/>
      <c r="K183" s="302"/>
      <c r="L183" s="303"/>
      <c r="M183" s="306"/>
      <c r="N183" s="303"/>
      <c r="O183" s="307"/>
      <c r="P183" s="306"/>
    </row>
    <row r="184" spans="1:16">
      <c r="A184" s="301"/>
      <c r="B184" s="302"/>
      <c r="C184" s="303"/>
      <c r="D184" s="305"/>
      <c r="E184" s="304"/>
      <c r="F184" s="302"/>
      <c r="G184" s="302"/>
      <c r="H184" s="302"/>
      <c r="I184" s="302"/>
      <c r="J184" s="302"/>
      <c r="K184" s="302"/>
      <c r="L184" s="303"/>
      <c r="M184" s="306"/>
      <c r="N184" s="303"/>
      <c r="O184" s="307"/>
      <c r="P184" s="306"/>
    </row>
    <row r="185" spans="1:16">
      <c r="A185" s="308"/>
      <c r="B185" s="302"/>
      <c r="C185" s="303"/>
      <c r="D185" s="305"/>
      <c r="E185" s="304"/>
      <c r="F185" s="302"/>
      <c r="G185" s="302"/>
      <c r="H185" s="302"/>
      <c r="I185" s="302"/>
      <c r="J185" s="302"/>
      <c r="K185" s="302"/>
      <c r="L185" s="303"/>
      <c r="M185" s="306"/>
      <c r="N185" s="303"/>
      <c r="O185" s="307"/>
      <c r="P185" s="306"/>
    </row>
    <row r="186" spans="1:16">
      <c r="A186" s="301"/>
      <c r="B186" s="302"/>
      <c r="C186" s="303"/>
      <c r="D186" s="305"/>
      <c r="E186" s="309"/>
      <c r="F186" s="302"/>
      <c r="G186" s="302"/>
      <c r="H186" s="302"/>
      <c r="I186" s="302"/>
      <c r="J186" s="302"/>
      <c r="K186" s="302"/>
      <c r="L186" s="303"/>
      <c r="M186" s="306"/>
      <c r="N186" s="303"/>
      <c r="O186" s="307"/>
      <c r="P186" s="306"/>
    </row>
    <row r="187" spans="1:16">
      <c r="A187" s="308"/>
      <c r="B187" s="302"/>
      <c r="C187" s="303"/>
      <c r="D187" s="305"/>
      <c r="E187" s="309"/>
      <c r="F187" s="302"/>
      <c r="G187" s="302"/>
      <c r="H187" s="302"/>
      <c r="I187" s="302"/>
      <c r="J187" s="302"/>
      <c r="K187" s="302"/>
      <c r="L187" s="303"/>
      <c r="M187" s="306"/>
      <c r="N187" s="303"/>
      <c r="O187" s="307"/>
      <c r="P187" s="306"/>
    </row>
    <row r="188" spans="1:16" ht="15.75" thickBot="1">
      <c r="A188" s="321"/>
      <c r="B188" s="312"/>
      <c r="C188" s="313"/>
      <c r="D188" s="315"/>
      <c r="E188" s="314"/>
      <c r="F188" s="312"/>
      <c r="G188" s="312"/>
      <c r="H188" s="312"/>
      <c r="I188" s="312"/>
      <c r="J188" s="312"/>
      <c r="K188" s="312"/>
      <c r="L188" s="313"/>
      <c r="M188" s="317"/>
      <c r="N188" s="313"/>
      <c r="O188" s="318"/>
      <c r="P188" s="317"/>
    </row>
    <row r="189" spans="1:16">
      <c r="A189" s="294"/>
      <c r="B189" s="295"/>
      <c r="C189" s="296"/>
      <c r="D189" s="298"/>
      <c r="E189" s="320"/>
      <c r="F189" s="295"/>
      <c r="G189" s="295"/>
      <c r="H189" s="295"/>
      <c r="I189" s="295"/>
      <c r="J189" s="295"/>
      <c r="K189" s="295"/>
      <c r="L189" s="296"/>
      <c r="M189" s="299"/>
      <c r="N189" s="296"/>
      <c r="O189" s="300"/>
      <c r="P189" s="299"/>
    </row>
    <row r="190" spans="1:16">
      <c r="A190" s="301"/>
      <c r="B190" s="302"/>
      <c r="C190" s="303"/>
      <c r="D190" s="305"/>
      <c r="E190" s="309"/>
      <c r="F190" s="302"/>
      <c r="G190" s="302"/>
      <c r="H190" s="302"/>
      <c r="I190" s="302"/>
      <c r="J190" s="302"/>
      <c r="K190" s="302"/>
      <c r="L190" s="303"/>
      <c r="M190" s="306"/>
      <c r="N190" s="303"/>
      <c r="O190" s="307"/>
      <c r="P190" s="306"/>
    </row>
    <row r="191" spans="1:16">
      <c r="A191" s="308"/>
      <c r="B191" s="302"/>
      <c r="C191" s="303"/>
      <c r="D191" s="305"/>
      <c r="E191" s="309"/>
      <c r="F191" s="302"/>
      <c r="G191" s="302"/>
      <c r="H191" s="302"/>
      <c r="I191" s="302"/>
      <c r="J191" s="302"/>
      <c r="K191" s="302"/>
      <c r="L191" s="303"/>
      <c r="M191" s="306"/>
      <c r="N191" s="303"/>
      <c r="O191" s="307"/>
      <c r="P191" s="306"/>
    </row>
    <row r="192" spans="1:16">
      <c r="A192" s="301"/>
      <c r="B192" s="302"/>
      <c r="C192" s="303"/>
      <c r="D192" s="305"/>
      <c r="E192" s="309"/>
      <c r="F192" s="302"/>
      <c r="G192" s="302"/>
      <c r="H192" s="302"/>
      <c r="I192" s="302"/>
      <c r="J192" s="302"/>
      <c r="K192" s="302"/>
      <c r="L192" s="303"/>
      <c r="M192" s="306"/>
      <c r="N192" s="303"/>
      <c r="O192" s="307"/>
      <c r="P192" s="306"/>
    </row>
    <row r="193" spans="1:16">
      <c r="A193" s="308"/>
      <c r="B193" s="302"/>
      <c r="C193" s="303"/>
      <c r="D193" s="305"/>
      <c r="E193" s="309"/>
      <c r="F193" s="302"/>
      <c r="G193" s="302"/>
      <c r="H193" s="302"/>
      <c r="I193" s="302"/>
      <c r="J193" s="302"/>
      <c r="K193" s="302"/>
      <c r="L193" s="303"/>
      <c r="M193" s="306"/>
      <c r="N193" s="303"/>
      <c r="O193" s="307"/>
      <c r="P193" s="306"/>
    </row>
    <row r="194" spans="1:16">
      <c r="A194" s="301"/>
      <c r="B194" s="302"/>
      <c r="C194" s="303"/>
      <c r="D194" s="305"/>
      <c r="E194" s="309"/>
      <c r="F194" s="302"/>
      <c r="G194" s="302"/>
      <c r="H194" s="302"/>
      <c r="I194" s="302"/>
      <c r="J194" s="302"/>
      <c r="K194" s="309"/>
      <c r="L194" s="303"/>
      <c r="M194" s="306"/>
      <c r="N194" s="303"/>
      <c r="O194" s="307"/>
      <c r="P194" s="306"/>
    </row>
    <row r="195" spans="1:16">
      <c r="A195" s="308"/>
      <c r="B195" s="302"/>
      <c r="C195" s="303"/>
      <c r="D195" s="305"/>
      <c r="E195" s="309"/>
      <c r="F195" s="309"/>
      <c r="G195" s="309"/>
      <c r="H195" s="302"/>
      <c r="I195" s="302"/>
      <c r="J195" s="302"/>
      <c r="K195" s="309"/>
      <c r="L195" s="303"/>
      <c r="M195" s="306"/>
      <c r="N195" s="303"/>
      <c r="O195" s="307"/>
      <c r="P195" s="306"/>
    </row>
    <row r="196" spans="1:16">
      <c r="A196" s="308"/>
      <c r="B196" s="302"/>
      <c r="C196" s="303"/>
      <c r="D196" s="305"/>
      <c r="E196" s="309"/>
      <c r="F196" s="309"/>
      <c r="G196" s="309"/>
      <c r="H196" s="302"/>
      <c r="I196" s="302"/>
      <c r="J196" s="302"/>
      <c r="K196" s="309"/>
      <c r="L196" s="303"/>
      <c r="M196" s="306"/>
      <c r="N196" s="303"/>
      <c r="O196" s="307"/>
      <c r="P196" s="306"/>
    </row>
    <row r="197" spans="1:16">
      <c r="A197" s="308"/>
      <c r="B197" s="302"/>
      <c r="C197" s="303"/>
      <c r="D197" s="305"/>
      <c r="E197" s="304"/>
      <c r="F197" s="302"/>
      <c r="G197" s="302"/>
      <c r="H197" s="302"/>
      <c r="I197" s="302"/>
      <c r="J197" s="302"/>
      <c r="K197" s="302"/>
      <c r="L197" s="303"/>
      <c r="M197" s="306"/>
      <c r="N197" s="303"/>
      <c r="O197" s="307"/>
      <c r="P197" s="306"/>
    </row>
    <row r="198" spans="1:16">
      <c r="A198" s="308"/>
      <c r="B198" s="302"/>
      <c r="C198" s="303"/>
      <c r="D198" s="305"/>
      <c r="E198" s="304"/>
      <c r="F198" s="302"/>
      <c r="G198" s="302"/>
      <c r="H198" s="302"/>
      <c r="I198" s="302"/>
      <c r="J198" s="302"/>
      <c r="K198" s="302"/>
      <c r="L198" s="303"/>
      <c r="M198" s="306"/>
      <c r="N198" s="303"/>
      <c r="O198" s="307"/>
      <c r="P198" s="306"/>
    </row>
    <row r="199" spans="1:16">
      <c r="A199" s="308"/>
      <c r="B199" s="302"/>
      <c r="C199" s="303"/>
      <c r="D199" s="305"/>
      <c r="E199" s="304"/>
      <c r="F199" s="302"/>
      <c r="G199" s="302"/>
      <c r="H199" s="302"/>
      <c r="I199" s="302"/>
      <c r="J199" s="302"/>
      <c r="K199" s="302"/>
      <c r="L199" s="303"/>
      <c r="M199" s="306"/>
      <c r="N199" s="303"/>
      <c r="O199" s="307"/>
      <c r="P199" s="306"/>
    </row>
    <row r="200" spans="1:16">
      <c r="A200" s="301"/>
      <c r="B200" s="302"/>
      <c r="C200" s="303"/>
      <c r="D200" s="305"/>
      <c r="E200" s="304"/>
      <c r="F200" s="302"/>
      <c r="G200" s="302"/>
      <c r="H200" s="302"/>
      <c r="I200" s="302"/>
      <c r="J200" s="302"/>
      <c r="K200" s="302"/>
      <c r="L200" s="303"/>
      <c r="M200" s="306"/>
      <c r="N200" s="303"/>
      <c r="O200" s="307"/>
      <c r="P200" s="306"/>
    </row>
    <row r="201" spans="1:16">
      <c r="A201" s="308"/>
      <c r="B201" s="302"/>
      <c r="C201" s="303"/>
      <c r="D201" s="305"/>
      <c r="E201" s="304"/>
      <c r="F201" s="302"/>
      <c r="G201" s="302"/>
      <c r="H201" s="302"/>
      <c r="I201" s="302"/>
      <c r="J201" s="302"/>
      <c r="K201" s="302"/>
      <c r="L201" s="303"/>
      <c r="M201" s="306"/>
      <c r="N201" s="303"/>
      <c r="O201" s="307"/>
      <c r="P201" s="306"/>
    </row>
    <row r="202" spans="1:16">
      <c r="A202" s="308"/>
      <c r="B202" s="302"/>
      <c r="C202" s="303"/>
      <c r="D202" s="305"/>
      <c r="E202" s="304"/>
      <c r="F202" s="302"/>
      <c r="G202" s="302"/>
      <c r="H202" s="302"/>
      <c r="I202" s="302"/>
      <c r="J202" s="302"/>
      <c r="K202" s="302"/>
      <c r="L202" s="303"/>
      <c r="M202" s="306"/>
      <c r="N202" s="303"/>
      <c r="O202" s="307"/>
      <c r="P202" s="306"/>
    </row>
    <row r="203" spans="1:16">
      <c r="A203" s="308"/>
      <c r="B203" s="302"/>
      <c r="C203" s="303"/>
      <c r="D203" s="305"/>
      <c r="E203" s="304"/>
      <c r="F203" s="302"/>
      <c r="G203" s="302"/>
      <c r="H203" s="302"/>
      <c r="I203" s="302"/>
      <c r="J203" s="302"/>
      <c r="K203" s="302"/>
      <c r="L203" s="303"/>
      <c r="M203" s="306"/>
      <c r="N203" s="303"/>
      <c r="O203" s="307"/>
      <c r="P203" s="306"/>
    </row>
    <row r="204" spans="1:16">
      <c r="A204" s="301"/>
      <c r="B204" s="302"/>
      <c r="C204" s="303"/>
      <c r="D204" s="305"/>
      <c r="E204" s="304"/>
      <c r="F204" s="302"/>
      <c r="G204" s="302"/>
      <c r="H204" s="302"/>
      <c r="I204" s="302"/>
      <c r="J204" s="302"/>
      <c r="K204" s="302"/>
      <c r="L204" s="303"/>
      <c r="M204" s="306"/>
      <c r="N204" s="303"/>
      <c r="O204" s="307"/>
      <c r="P204" s="306"/>
    </row>
    <row r="205" spans="1:16">
      <c r="A205" s="308"/>
      <c r="B205" s="302"/>
      <c r="C205" s="303"/>
      <c r="D205" s="305"/>
      <c r="E205" s="304"/>
      <c r="F205" s="302"/>
      <c r="G205" s="302"/>
      <c r="H205" s="302"/>
      <c r="I205" s="302"/>
      <c r="J205" s="302"/>
      <c r="K205" s="302"/>
      <c r="L205" s="303"/>
      <c r="M205" s="306"/>
      <c r="N205" s="303"/>
      <c r="O205" s="307"/>
      <c r="P205" s="306"/>
    </row>
    <row r="206" spans="1:16">
      <c r="A206" s="308"/>
      <c r="B206" s="302"/>
      <c r="C206" s="303"/>
      <c r="D206" s="305"/>
      <c r="E206" s="304"/>
      <c r="F206" s="302"/>
      <c r="G206" s="302"/>
      <c r="H206" s="302"/>
      <c r="I206" s="302"/>
      <c r="J206" s="302"/>
      <c r="K206" s="309"/>
      <c r="L206" s="303"/>
      <c r="M206" s="306"/>
      <c r="N206" s="303"/>
      <c r="O206" s="307"/>
      <c r="P206" s="306"/>
    </row>
    <row r="207" spans="1:16">
      <c r="A207" s="308"/>
      <c r="B207" s="302"/>
      <c r="C207" s="303"/>
      <c r="D207" s="305"/>
      <c r="E207" s="304"/>
      <c r="F207" s="309"/>
      <c r="G207" s="309"/>
      <c r="H207" s="302"/>
      <c r="I207" s="302"/>
      <c r="J207" s="302"/>
      <c r="K207" s="309"/>
      <c r="L207" s="303"/>
      <c r="M207" s="306"/>
      <c r="N207" s="303"/>
      <c r="O207" s="307"/>
      <c r="P207" s="306"/>
    </row>
    <row r="208" spans="1:16" ht="15.75" thickBot="1">
      <c r="A208" s="321"/>
      <c r="B208" s="312"/>
      <c r="C208" s="313"/>
      <c r="D208" s="315"/>
      <c r="E208" s="322"/>
      <c r="F208" s="314"/>
      <c r="G208" s="314"/>
      <c r="H208" s="312"/>
      <c r="I208" s="312"/>
      <c r="J208" s="312"/>
      <c r="K208" s="314"/>
      <c r="L208" s="313"/>
      <c r="M208" s="317"/>
      <c r="N208" s="313"/>
      <c r="O208" s="318"/>
      <c r="P208" s="317"/>
    </row>
    <row r="209" spans="1:16">
      <c r="A209" s="319"/>
      <c r="B209" s="295"/>
      <c r="C209" s="296"/>
      <c r="D209" s="298"/>
      <c r="E209" s="297"/>
      <c r="F209" s="295"/>
      <c r="G209" s="295"/>
      <c r="H209" s="295"/>
      <c r="I209" s="295"/>
      <c r="J209" s="295"/>
      <c r="K209" s="295"/>
      <c r="L209" s="296"/>
      <c r="M209" s="299"/>
      <c r="N209" s="296"/>
      <c r="O209" s="300"/>
      <c r="P209" s="299"/>
    </row>
    <row r="210" spans="1:16">
      <c r="A210" s="308"/>
      <c r="B210" s="302"/>
      <c r="C210" s="303"/>
      <c r="D210" s="305"/>
      <c r="E210" s="309"/>
      <c r="F210" s="302"/>
      <c r="G210" s="302"/>
      <c r="H210" s="302"/>
      <c r="I210" s="302"/>
      <c r="J210" s="302"/>
      <c r="K210" s="302"/>
      <c r="L210" s="303"/>
      <c r="M210" s="306"/>
      <c r="N210" s="303"/>
      <c r="O210" s="307"/>
      <c r="P210" s="306"/>
    </row>
    <row r="211" spans="1:16">
      <c r="A211" s="308"/>
      <c r="B211" s="302"/>
      <c r="C211" s="303"/>
      <c r="D211" s="305"/>
      <c r="E211" s="309"/>
      <c r="F211" s="302"/>
      <c r="G211" s="302"/>
      <c r="H211" s="302"/>
      <c r="I211" s="302"/>
      <c r="J211" s="302"/>
      <c r="K211" s="302"/>
      <c r="L211" s="303"/>
      <c r="M211" s="306"/>
      <c r="N211" s="303"/>
      <c r="O211" s="307"/>
      <c r="P211" s="306"/>
    </row>
    <row r="212" spans="1:16">
      <c r="A212" s="308"/>
      <c r="B212" s="302"/>
      <c r="C212" s="303"/>
      <c r="D212" s="305"/>
      <c r="E212" s="309"/>
      <c r="F212" s="302"/>
      <c r="G212" s="302"/>
      <c r="H212" s="302"/>
      <c r="I212" s="302"/>
      <c r="J212" s="302"/>
      <c r="K212" s="302"/>
      <c r="L212" s="303"/>
      <c r="M212" s="306"/>
      <c r="N212" s="303"/>
      <c r="O212" s="307"/>
      <c r="P212" s="306"/>
    </row>
    <row r="213" spans="1:16">
      <c r="A213" s="301"/>
      <c r="B213" s="302"/>
      <c r="C213" s="303"/>
      <c r="D213" s="305"/>
      <c r="E213" s="309"/>
      <c r="F213" s="302"/>
      <c r="G213" s="302"/>
      <c r="H213" s="302"/>
      <c r="I213" s="302"/>
      <c r="J213" s="302"/>
      <c r="K213" s="302"/>
      <c r="L213" s="303"/>
      <c r="M213" s="306"/>
      <c r="N213" s="303"/>
      <c r="O213" s="307"/>
      <c r="P213" s="306"/>
    </row>
    <row r="214" spans="1:16">
      <c r="A214" s="308"/>
      <c r="B214" s="302"/>
      <c r="C214" s="303"/>
      <c r="D214" s="305"/>
      <c r="E214" s="309"/>
      <c r="F214" s="302"/>
      <c r="G214" s="302"/>
      <c r="H214" s="302"/>
      <c r="I214" s="302"/>
      <c r="J214" s="302"/>
      <c r="K214" s="302"/>
      <c r="L214" s="303"/>
      <c r="M214" s="306"/>
      <c r="N214" s="303"/>
      <c r="O214" s="307"/>
      <c r="P214" s="306"/>
    </row>
    <row r="215" spans="1:16">
      <c r="A215" s="308"/>
      <c r="B215" s="302"/>
      <c r="C215" s="303"/>
      <c r="D215" s="305"/>
      <c r="E215" s="309"/>
      <c r="F215" s="302"/>
      <c r="G215" s="302"/>
      <c r="H215" s="302"/>
      <c r="I215" s="302"/>
      <c r="J215" s="302"/>
      <c r="K215" s="302"/>
      <c r="L215" s="303"/>
      <c r="M215" s="306"/>
      <c r="N215" s="303"/>
      <c r="O215" s="307"/>
      <c r="P215" s="306"/>
    </row>
    <row r="216" spans="1:16">
      <c r="A216" s="308"/>
      <c r="B216" s="302"/>
      <c r="C216" s="303"/>
      <c r="D216" s="305"/>
      <c r="E216" s="309"/>
      <c r="F216" s="302"/>
      <c r="G216" s="302"/>
      <c r="H216" s="302"/>
      <c r="I216" s="302"/>
      <c r="J216" s="302"/>
      <c r="K216" s="302"/>
      <c r="L216" s="303"/>
      <c r="M216" s="306"/>
      <c r="N216" s="303"/>
      <c r="O216" s="307"/>
      <c r="P216" s="306"/>
    </row>
    <row r="217" spans="1:16">
      <c r="A217" s="301"/>
      <c r="B217" s="302"/>
      <c r="C217" s="303"/>
      <c r="D217" s="305"/>
      <c r="E217" s="309"/>
      <c r="F217" s="302"/>
      <c r="G217" s="302"/>
      <c r="H217" s="302"/>
      <c r="I217" s="302"/>
      <c r="J217" s="302"/>
      <c r="K217" s="302"/>
      <c r="L217" s="303"/>
      <c r="M217" s="306"/>
      <c r="N217" s="303"/>
      <c r="O217" s="307"/>
      <c r="P217" s="306"/>
    </row>
    <row r="218" spans="1:16">
      <c r="A218" s="301"/>
      <c r="B218" s="302"/>
      <c r="C218" s="303"/>
      <c r="D218" s="305"/>
      <c r="E218" s="304"/>
      <c r="F218" s="302"/>
      <c r="G218" s="302"/>
      <c r="H218" s="309"/>
      <c r="I218" s="309"/>
      <c r="J218" s="309"/>
      <c r="K218" s="302"/>
      <c r="L218" s="303"/>
      <c r="M218" s="306"/>
      <c r="N218" s="303"/>
      <c r="O218" s="307"/>
      <c r="P218" s="306"/>
    </row>
    <row r="219" spans="1:16">
      <c r="A219" s="308"/>
      <c r="B219" s="302"/>
      <c r="C219" s="303"/>
      <c r="D219" s="305"/>
      <c r="E219" s="309"/>
      <c r="F219" s="302"/>
      <c r="G219" s="302"/>
      <c r="H219" s="302"/>
      <c r="I219" s="302"/>
      <c r="J219" s="302"/>
      <c r="K219" s="309"/>
      <c r="L219" s="303"/>
      <c r="M219" s="306"/>
      <c r="N219" s="303"/>
      <c r="O219" s="307"/>
      <c r="P219" s="306"/>
    </row>
    <row r="220" spans="1:16">
      <c r="A220" s="308"/>
      <c r="B220" s="302"/>
      <c r="C220" s="303"/>
      <c r="D220" s="305"/>
      <c r="E220" s="309"/>
      <c r="F220" s="309"/>
      <c r="G220" s="309"/>
      <c r="H220" s="302"/>
      <c r="I220" s="302"/>
      <c r="J220" s="302"/>
      <c r="K220" s="309"/>
      <c r="L220" s="303"/>
      <c r="M220" s="306"/>
      <c r="N220" s="303"/>
      <c r="O220" s="307"/>
      <c r="P220" s="306"/>
    </row>
    <row r="221" spans="1:16">
      <c r="A221" s="308"/>
      <c r="B221" s="302"/>
      <c r="C221" s="303"/>
      <c r="D221" s="305"/>
      <c r="E221" s="309"/>
      <c r="F221" s="309"/>
      <c r="G221" s="309"/>
      <c r="H221" s="302"/>
      <c r="I221" s="302"/>
      <c r="J221" s="302"/>
      <c r="K221" s="309"/>
      <c r="L221" s="303"/>
      <c r="M221" s="306"/>
      <c r="N221" s="303"/>
      <c r="O221" s="307"/>
      <c r="P221" s="306"/>
    </row>
    <row r="222" spans="1:16">
      <c r="A222" s="308"/>
      <c r="B222" s="302"/>
      <c r="C222" s="303"/>
      <c r="D222" s="305"/>
      <c r="E222" s="304"/>
      <c r="F222" s="302"/>
      <c r="G222" s="302"/>
      <c r="H222" s="309"/>
      <c r="I222" s="309"/>
      <c r="J222" s="309"/>
      <c r="K222" s="302"/>
      <c r="L222" s="303"/>
      <c r="M222" s="306"/>
      <c r="N222" s="303"/>
      <c r="O222" s="307"/>
      <c r="P222" s="306"/>
    </row>
    <row r="223" spans="1:16">
      <c r="A223" s="301"/>
      <c r="B223" s="302"/>
      <c r="C223" s="303"/>
      <c r="D223" s="305"/>
      <c r="E223" s="304"/>
      <c r="F223" s="310"/>
      <c r="G223" s="310"/>
      <c r="H223" s="310"/>
      <c r="I223" s="310"/>
      <c r="J223" s="310"/>
      <c r="K223" s="302"/>
      <c r="L223" s="303"/>
      <c r="M223" s="306"/>
      <c r="N223" s="303"/>
      <c r="O223" s="307"/>
      <c r="P223" s="306"/>
    </row>
    <row r="224" spans="1:16">
      <c r="A224" s="308"/>
      <c r="B224" s="302"/>
      <c r="C224" s="303"/>
      <c r="D224" s="305"/>
      <c r="E224" s="304"/>
      <c r="F224" s="310"/>
      <c r="G224" s="310"/>
      <c r="H224" s="302"/>
      <c r="I224" s="302"/>
      <c r="J224" s="302"/>
      <c r="K224" s="302"/>
      <c r="L224" s="303"/>
      <c r="M224" s="306"/>
      <c r="N224" s="303"/>
      <c r="O224" s="307"/>
      <c r="P224" s="306"/>
    </row>
    <row r="225" spans="1:16">
      <c r="A225" s="301"/>
      <c r="B225" s="302"/>
      <c r="C225" s="303"/>
      <c r="D225" s="305"/>
      <c r="E225" s="309"/>
      <c r="F225" s="302"/>
      <c r="G225" s="302"/>
      <c r="H225" s="302"/>
      <c r="I225" s="302"/>
      <c r="J225" s="302"/>
      <c r="K225" s="302"/>
      <c r="L225" s="303"/>
      <c r="M225" s="306"/>
      <c r="N225" s="303"/>
      <c r="O225" s="307"/>
      <c r="P225" s="306"/>
    </row>
    <row r="226" spans="1:16">
      <c r="A226" s="308"/>
      <c r="B226" s="302"/>
      <c r="C226" s="303"/>
      <c r="D226" s="305"/>
      <c r="E226" s="309"/>
      <c r="F226" s="302"/>
      <c r="G226" s="302"/>
      <c r="H226" s="302"/>
      <c r="I226" s="302"/>
      <c r="J226" s="302"/>
      <c r="K226" s="302"/>
      <c r="L226" s="303"/>
      <c r="M226" s="306"/>
      <c r="N226" s="303"/>
      <c r="O226" s="307"/>
      <c r="P226" s="306"/>
    </row>
    <row r="227" spans="1:16">
      <c r="A227" s="301"/>
      <c r="B227" s="302"/>
      <c r="C227" s="303"/>
      <c r="D227" s="305"/>
      <c r="E227" s="309"/>
      <c r="F227" s="302"/>
      <c r="G227" s="302"/>
      <c r="H227" s="302"/>
      <c r="I227" s="302"/>
      <c r="J227" s="302"/>
      <c r="K227" s="302"/>
      <c r="L227" s="303"/>
      <c r="M227" s="306"/>
      <c r="N227" s="303"/>
      <c r="O227" s="307"/>
      <c r="P227" s="306"/>
    </row>
    <row r="228" spans="1:16" ht="15.75" thickBot="1">
      <c r="A228" s="311"/>
      <c r="B228" s="312"/>
      <c r="C228" s="313"/>
      <c r="D228" s="315"/>
      <c r="E228" s="314"/>
      <c r="F228" s="312"/>
      <c r="G228" s="312"/>
      <c r="H228" s="312"/>
      <c r="I228" s="312"/>
      <c r="J228" s="312"/>
      <c r="K228" s="312"/>
      <c r="L228" s="313"/>
      <c r="M228" s="317"/>
      <c r="N228" s="313"/>
      <c r="O228" s="318"/>
      <c r="P228" s="317"/>
    </row>
    <row r="229" spans="1:16">
      <c r="A229" s="319"/>
      <c r="B229" s="295"/>
      <c r="C229" s="296"/>
      <c r="D229" s="298"/>
      <c r="E229" s="320"/>
      <c r="F229" s="295"/>
      <c r="G229" s="295"/>
      <c r="H229" s="295"/>
      <c r="I229" s="295"/>
      <c r="J229" s="295"/>
      <c r="K229" s="295"/>
      <c r="L229" s="296"/>
      <c r="M229" s="299"/>
      <c r="N229" s="296"/>
      <c r="O229" s="300"/>
      <c r="P229" s="299"/>
    </row>
    <row r="230" spans="1:16">
      <c r="A230" s="308"/>
      <c r="B230" s="302"/>
      <c r="C230" s="303"/>
      <c r="D230" s="305"/>
      <c r="E230" s="309"/>
      <c r="F230" s="302"/>
      <c r="G230" s="302"/>
      <c r="H230" s="302"/>
      <c r="I230" s="302"/>
      <c r="J230" s="302"/>
      <c r="K230" s="302"/>
      <c r="L230" s="303"/>
      <c r="M230" s="306"/>
      <c r="N230" s="303"/>
      <c r="O230" s="307"/>
      <c r="P230" s="306"/>
    </row>
    <row r="231" spans="1:16">
      <c r="A231" s="301"/>
      <c r="B231" s="302"/>
      <c r="C231" s="303"/>
      <c r="D231" s="305"/>
      <c r="E231" s="309"/>
      <c r="F231" s="302"/>
      <c r="G231" s="302"/>
      <c r="H231" s="302"/>
      <c r="I231" s="302"/>
      <c r="J231" s="302"/>
      <c r="K231" s="302"/>
      <c r="L231" s="303"/>
      <c r="M231" s="306"/>
      <c r="N231" s="303"/>
      <c r="O231" s="307"/>
      <c r="P231" s="306"/>
    </row>
    <row r="232" spans="1:16">
      <c r="A232" s="308"/>
      <c r="B232" s="302"/>
      <c r="C232" s="303"/>
      <c r="D232" s="305"/>
      <c r="E232" s="309"/>
      <c r="F232" s="302"/>
      <c r="G232" s="302"/>
      <c r="H232" s="302"/>
      <c r="I232" s="302"/>
      <c r="J232" s="302"/>
      <c r="K232" s="302"/>
      <c r="L232" s="303"/>
      <c r="M232" s="306"/>
      <c r="N232" s="303"/>
      <c r="O232" s="307"/>
      <c r="P232" s="306"/>
    </row>
    <row r="233" spans="1:16">
      <c r="A233" s="301"/>
      <c r="B233" s="302"/>
      <c r="C233" s="303"/>
      <c r="D233" s="305"/>
      <c r="E233" s="304"/>
      <c r="F233" s="310"/>
      <c r="G233" s="310"/>
      <c r="H233" s="302"/>
      <c r="I233" s="302"/>
      <c r="J233" s="302"/>
      <c r="K233" s="302"/>
      <c r="L233" s="303"/>
      <c r="M233" s="306"/>
      <c r="N233" s="303"/>
      <c r="O233" s="307"/>
      <c r="P233" s="306"/>
    </row>
    <row r="234" spans="1:16">
      <c r="A234" s="308"/>
      <c r="B234" s="302"/>
      <c r="C234" s="303"/>
      <c r="D234" s="305"/>
      <c r="E234" s="309"/>
      <c r="F234" s="302"/>
      <c r="G234" s="302"/>
      <c r="H234" s="302"/>
      <c r="I234" s="302"/>
      <c r="J234" s="302"/>
      <c r="K234" s="302"/>
      <c r="L234" s="303"/>
      <c r="M234" s="306"/>
      <c r="N234" s="303"/>
      <c r="O234" s="307"/>
      <c r="P234" s="306"/>
    </row>
    <row r="235" spans="1:16">
      <c r="A235" s="301"/>
      <c r="B235" s="302"/>
      <c r="C235" s="303"/>
      <c r="D235" s="305"/>
      <c r="E235" s="309"/>
      <c r="F235" s="302"/>
      <c r="G235" s="302"/>
      <c r="H235" s="302"/>
      <c r="I235" s="302"/>
      <c r="J235" s="302"/>
      <c r="K235" s="302"/>
      <c r="L235" s="303"/>
      <c r="M235" s="306"/>
      <c r="N235" s="303"/>
      <c r="O235" s="307"/>
      <c r="P235" s="306"/>
    </row>
    <row r="236" spans="1:16">
      <c r="A236" s="308"/>
      <c r="B236" s="302"/>
      <c r="C236" s="303"/>
      <c r="D236" s="305"/>
      <c r="E236" s="309"/>
      <c r="F236" s="302"/>
      <c r="G236" s="302"/>
      <c r="H236" s="302"/>
      <c r="I236" s="302"/>
      <c r="J236" s="302"/>
      <c r="K236" s="302"/>
      <c r="L236" s="303"/>
      <c r="M236" s="306"/>
      <c r="N236" s="303"/>
      <c r="O236" s="307"/>
      <c r="P236" s="306"/>
    </row>
    <row r="237" spans="1:16">
      <c r="A237" s="301"/>
      <c r="B237" s="302"/>
      <c r="C237" s="303"/>
      <c r="D237" s="305"/>
      <c r="E237" s="309"/>
      <c r="F237" s="302"/>
      <c r="G237" s="302"/>
      <c r="H237" s="302"/>
      <c r="I237" s="302"/>
      <c r="J237" s="302"/>
      <c r="K237" s="302"/>
      <c r="L237" s="303"/>
      <c r="M237" s="306"/>
      <c r="N237" s="303"/>
      <c r="O237" s="307"/>
      <c r="P237" s="306"/>
    </row>
    <row r="238" spans="1:16">
      <c r="A238" s="308"/>
      <c r="B238" s="302"/>
      <c r="C238" s="303"/>
      <c r="D238" s="305"/>
      <c r="E238" s="309"/>
      <c r="F238" s="302"/>
      <c r="G238" s="302"/>
      <c r="H238" s="302"/>
      <c r="I238" s="302"/>
      <c r="J238" s="302"/>
      <c r="K238" s="302"/>
      <c r="L238" s="303"/>
      <c r="M238" s="306"/>
      <c r="N238" s="303"/>
      <c r="O238" s="307"/>
      <c r="P238" s="306"/>
    </row>
    <row r="239" spans="1:16">
      <c r="A239" s="301"/>
      <c r="B239" s="302"/>
      <c r="C239" s="303"/>
      <c r="D239" s="305"/>
      <c r="E239" s="309"/>
      <c r="F239" s="302"/>
      <c r="G239" s="302"/>
      <c r="H239" s="302"/>
      <c r="I239" s="302"/>
      <c r="J239" s="302"/>
      <c r="K239" s="302"/>
      <c r="L239" s="303"/>
      <c r="M239" s="306"/>
      <c r="N239" s="303"/>
      <c r="O239" s="307"/>
      <c r="P239" s="306"/>
    </row>
    <row r="240" spans="1:16">
      <c r="A240" s="308"/>
      <c r="B240" s="302"/>
      <c r="C240" s="303"/>
      <c r="D240" s="305"/>
      <c r="E240" s="309"/>
      <c r="F240" s="302"/>
      <c r="G240" s="302"/>
      <c r="H240" s="302"/>
      <c r="I240" s="302"/>
      <c r="J240" s="302"/>
      <c r="K240" s="302"/>
      <c r="L240" s="303"/>
      <c r="M240" s="306"/>
      <c r="N240" s="303"/>
      <c r="O240" s="307"/>
      <c r="P240" s="306"/>
    </row>
    <row r="241" spans="1:19">
      <c r="A241" s="301"/>
      <c r="B241" s="302"/>
      <c r="C241" s="303"/>
      <c r="D241" s="305"/>
      <c r="E241" s="309"/>
      <c r="F241" s="302"/>
      <c r="G241" s="302"/>
      <c r="H241" s="302"/>
      <c r="I241" s="302"/>
      <c r="J241" s="302"/>
      <c r="K241" s="302"/>
      <c r="L241" s="303"/>
      <c r="M241" s="306"/>
      <c r="N241" s="303"/>
      <c r="O241" s="307"/>
      <c r="P241" s="306"/>
    </row>
    <row r="242" spans="1:19">
      <c r="A242" s="301"/>
      <c r="B242" s="302"/>
      <c r="C242" s="303"/>
      <c r="D242" s="305"/>
      <c r="E242" s="309"/>
      <c r="F242" s="302"/>
      <c r="G242" s="302"/>
      <c r="H242" s="302"/>
      <c r="I242" s="302"/>
      <c r="J242" s="302"/>
      <c r="K242" s="309"/>
      <c r="L242" s="303"/>
      <c r="M242" s="306"/>
      <c r="N242" s="303"/>
      <c r="O242" s="307"/>
      <c r="P242" s="306"/>
    </row>
    <row r="243" spans="1:19">
      <c r="A243" s="308"/>
      <c r="B243" s="302"/>
      <c r="C243" s="303"/>
      <c r="D243" s="305"/>
      <c r="E243" s="309"/>
      <c r="F243" s="309"/>
      <c r="G243" s="309"/>
      <c r="H243" s="302"/>
      <c r="I243" s="302"/>
      <c r="J243" s="302"/>
      <c r="K243" s="309"/>
      <c r="L243" s="303"/>
      <c r="M243" s="306"/>
      <c r="N243" s="303"/>
      <c r="O243" s="307"/>
      <c r="P243" s="306"/>
    </row>
    <row r="244" spans="1:19">
      <c r="A244" s="301"/>
      <c r="B244" s="302"/>
      <c r="C244" s="303"/>
      <c r="D244" s="305"/>
      <c r="E244" s="309"/>
      <c r="F244" s="309"/>
      <c r="G244" s="309"/>
      <c r="H244" s="302"/>
      <c r="I244" s="302"/>
      <c r="J244" s="302"/>
      <c r="K244" s="309"/>
      <c r="L244" s="303"/>
      <c r="M244" s="306"/>
      <c r="N244" s="303"/>
      <c r="O244" s="307"/>
      <c r="P244" s="306"/>
    </row>
    <row r="245" spans="1:19">
      <c r="A245" s="308"/>
      <c r="B245" s="302"/>
      <c r="C245" s="303"/>
      <c r="D245" s="305"/>
      <c r="E245" s="309"/>
      <c r="F245" s="302"/>
      <c r="G245" s="302"/>
      <c r="H245" s="302"/>
      <c r="I245" s="302"/>
      <c r="J245" s="302"/>
      <c r="K245" s="309"/>
      <c r="L245" s="303"/>
      <c r="M245" s="306"/>
      <c r="N245" s="303"/>
      <c r="O245" s="307"/>
      <c r="P245" s="306"/>
    </row>
    <row r="246" spans="1:19">
      <c r="A246" s="301"/>
      <c r="B246" s="302"/>
      <c r="C246" s="303"/>
      <c r="D246" s="305"/>
      <c r="E246" s="309"/>
      <c r="F246" s="309"/>
      <c r="G246" s="309"/>
      <c r="H246" s="302"/>
      <c r="I246" s="302"/>
      <c r="J246" s="302"/>
      <c r="K246" s="309"/>
      <c r="L246" s="303"/>
      <c r="M246" s="306"/>
      <c r="N246" s="303"/>
      <c r="O246" s="307"/>
      <c r="P246" s="306"/>
    </row>
    <row r="247" spans="1:19">
      <c r="A247" s="308"/>
      <c r="B247" s="302"/>
      <c r="C247" s="303"/>
      <c r="D247" s="305"/>
      <c r="E247" s="309"/>
      <c r="F247" s="309"/>
      <c r="G247" s="309"/>
      <c r="H247" s="302"/>
      <c r="I247" s="302"/>
      <c r="J247" s="302"/>
      <c r="K247" s="309"/>
      <c r="L247" s="303"/>
      <c r="M247" s="306"/>
      <c r="N247" s="303"/>
      <c r="O247" s="307"/>
      <c r="P247" s="306"/>
    </row>
    <row r="248" spans="1:19" ht="15.75" thickBot="1">
      <c r="A248" s="308"/>
      <c r="B248" s="312"/>
      <c r="C248" s="313"/>
      <c r="D248" s="315"/>
      <c r="E248" s="322"/>
      <c r="F248" s="316"/>
      <c r="G248" s="316"/>
      <c r="H248" s="314"/>
      <c r="I248" s="314"/>
      <c r="J248" s="314"/>
      <c r="K248" s="312"/>
      <c r="L248" s="313"/>
      <c r="M248" s="317"/>
      <c r="N248" s="313"/>
      <c r="O248" s="318"/>
      <c r="P248" s="317"/>
      <c r="S248" s="336" t="s">
        <v>231</v>
      </c>
    </row>
    <row r="249" spans="1:19" ht="15.75" thickBot="1">
      <c r="A249" s="324"/>
      <c r="B249" s="324"/>
      <c r="C249" s="324"/>
      <c r="D249" s="324"/>
      <c r="E249" s="324"/>
      <c r="F249" s="324"/>
      <c r="G249" s="324"/>
      <c r="H249" s="324"/>
      <c r="I249" s="324"/>
      <c r="J249" s="324"/>
      <c r="K249" s="324"/>
      <c r="L249" s="324"/>
      <c r="M249" s="325"/>
      <c r="N249" s="326"/>
      <c r="O249" s="326"/>
      <c r="P249" s="325"/>
    </row>
    <row r="250" spans="1:19">
      <c r="A250" s="327"/>
      <c r="B250" s="295"/>
      <c r="C250" s="296"/>
      <c r="D250" s="298"/>
      <c r="E250" s="320"/>
      <c r="F250" s="328"/>
      <c r="G250" s="328"/>
      <c r="H250" s="296"/>
      <c r="I250" s="296"/>
      <c r="J250" s="296"/>
      <c r="K250" s="295"/>
      <c r="L250" s="296"/>
      <c r="M250" s="299"/>
      <c r="N250" s="296"/>
      <c r="O250" s="300"/>
      <c r="P250" s="299"/>
    </row>
    <row r="251" spans="1:19">
      <c r="A251" s="329"/>
      <c r="B251" s="302"/>
      <c r="C251" s="303"/>
      <c r="D251" s="305"/>
      <c r="E251" s="309"/>
      <c r="F251" s="302"/>
      <c r="G251" s="302"/>
      <c r="H251" s="303"/>
      <c r="I251" s="303"/>
      <c r="J251" s="303"/>
      <c r="K251" s="302"/>
      <c r="L251" s="303"/>
      <c r="M251" s="306"/>
      <c r="N251" s="303"/>
      <c r="O251" s="307"/>
      <c r="P251" s="306"/>
    </row>
    <row r="252" spans="1:19">
      <c r="A252" s="329"/>
      <c r="B252" s="302"/>
      <c r="C252" s="303"/>
      <c r="D252" s="305"/>
      <c r="E252" s="309"/>
      <c r="F252" s="302"/>
      <c r="G252" s="302"/>
      <c r="H252" s="303"/>
      <c r="I252" s="303"/>
      <c r="J252" s="303"/>
      <c r="K252" s="302"/>
      <c r="L252" s="303"/>
      <c r="M252" s="306"/>
      <c r="N252" s="303"/>
      <c r="O252" s="307"/>
      <c r="P252" s="306"/>
    </row>
    <row r="253" spans="1:19">
      <c r="A253" s="329"/>
      <c r="B253" s="302"/>
      <c r="C253" s="303"/>
      <c r="D253" s="305"/>
      <c r="E253" s="309"/>
      <c r="F253" s="302"/>
      <c r="G253" s="302"/>
      <c r="H253" s="309"/>
      <c r="I253" s="309"/>
      <c r="J253" s="309"/>
      <c r="K253" s="302"/>
      <c r="L253" s="303"/>
      <c r="M253" s="306"/>
      <c r="N253" s="303"/>
      <c r="O253" s="307"/>
      <c r="P253" s="306"/>
    </row>
    <row r="254" spans="1:19">
      <c r="A254" s="329"/>
      <c r="B254" s="302"/>
      <c r="C254" s="303"/>
      <c r="D254" s="305"/>
      <c r="E254" s="309"/>
      <c r="F254" s="302"/>
      <c r="G254" s="302"/>
      <c r="H254" s="303"/>
      <c r="I254" s="303"/>
      <c r="J254" s="303"/>
      <c r="K254" s="302"/>
      <c r="L254" s="302"/>
      <c r="M254" s="302"/>
      <c r="N254" s="303"/>
      <c r="O254" s="307"/>
      <c r="P254" s="302"/>
    </row>
    <row r="255" spans="1:19">
      <c r="A255" s="329"/>
      <c r="B255" s="302"/>
      <c r="C255" s="303"/>
      <c r="D255" s="305"/>
      <c r="E255" s="309"/>
      <c r="F255" s="302"/>
      <c r="G255" s="302"/>
      <c r="H255" s="309"/>
      <c r="I255" s="309"/>
      <c r="J255" s="309"/>
      <c r="K255" s="302"/>
      <c r="L255" s="303"/>
      <c r="M255" s="306"/>
      <c r="N255" s="303"/>
      <c r="O255" s="307"/>
      <c r="P255" s="306"/>
    </row>
    <row r="256" spans="1:19">
      <c r="A256" s="329"/>
      <c r="B256" s="302"/>
      <c r="C256" s="303"/>
      <c r="D256" s="305"/>
      <c r="E256" s="309"/>
      <c r="F256" s="302"/>
      <c r="G256" s="302"/>
      <c r="H256" s="309"/>
      <c r="I256" s="309"/>
      <c r="J256" s="309"/>
      <c r="K256" s="302"/>
      <c r="L256" s="303"/>
      <c r="M256" s="306"/>
      <c r="N256" s="303"/>
      <c r="O256" s="307"/>
      <c r="P256" s="306"/>
    </row>
    <row r="257" spans="1:16">
      <c r="A257" s="329"/>
      <c r="B257" s="302"/>
      <c r="C257" s="303"/>
      <c r="D257" s="305"/>
      <c r="E257" s="309"/>
      <c r="F257" s="302"/>
      <c r="G257" s="302"/>
      <c r="H257" s="309"/>
      <c r="I257" s="309"/>
      <c r="J257" s="309"/>
      <c r="K257" s="302"/>
      <c r="L257" s="303"/>
      <c r="M257" s="306"/>
      <c r="N257" s="303"/>
      <c r="O257" s="307"/>
      <c r="P257" s="306"/>
    </row>
    <row r="258" spans="1:16">
      <c r="A258" s="329"/>
      <c r="B258" s="302"/>
      <c r="C258" s="303"/>
      <c r="D258" s="305"/>
      <c r="E258" s="309"/>
      <c r="F258" s="302"/>
      <c r="G258" s="302"/>
      <c r="H258" s="303"/>
      <c r="I258" s="303"/>
      <c r="J258" s="303"/>
      <c r="K258" s="302"/>
      <c r="L258" s="303"/>
      <c r="M258" s="306"/>
      <c r="N258" s="303"/>
      <c r="O258" s="307"/>
      <c r="P258" s="306"/>
    </row>
    <row r="259" spans="1:16">
      <c r="A259" s="329"/>
      <c r="B259" s="302"/>
      <c r="C259" s="303"/>
      <c r="D259" s="305"/>
      <c r="E259" s="309"/>
      <c r="F259" s="302"/>
      <c r="G259" s="302"/>
      <c r="H259" s="309"/>
      <c r="I259" s="309"/>
      <c r="J259" s="309"/>
      <c r="K259" s="302"/>
      <c r="L259" s="303"/>
      <c r="M259" s="306"/>
      <c r="N259" s="303"/>
      <c r="O259" s="307"/>
      <c r="P259" s="306"/>
    </row>
    <row r="260" spans="1:16">
      <c r="A260" s="329"/>
      <c r="B260" s="302"/>
      <c r="C260" s="303"/>
      <c r="D260" s="305"/>
      <c r="E260" s="309"/>
      <c r="F260" s="302"/>
      <c r="G260" s="302"/>
      <c r="H260" s="309"/>
      <c r="I260" s="309"/>
      <c r="J260" s="309"/>
      <c r="K260" s="302"/>
      <c r="L260" s="303"/>
      <c r="M260" s="306"/>
      <c r="N260" s="303"/>
      <c r="O260" s="307"/>
      <c r="P260" s="306"/>
    </row>
    <row r="261" spans="1:16">
      <c r="A261" s="329"/>
      <c r="B261" s="302"/>
      <c r="C261" s="303"/>
      <c r="D261" s="305"/>
      <c r="E261" s="309"/>
      <c r="F261" s="302"/>
      <c r="G261" s="302"/>
      <c r="H261" s="309"/>
      <c r="I261" s="309"/>
      <c r="J261" s="309"/>
      <c r="K261" s="302"/>
      <c r="L261" s="303"/>
      <c r="M261" s="306"/>
      <c r="N261" s="303"/>
      <c r="O261" s="307"/>
      <c r="P261" s="306"/>
    </row>
    <row r="262" spans="1:16">
      <c r="A262" s="329"/>
      <c r="B262" s="302"/>
      <c r="C262" s="303"/>
      <c r="D262" s="305"/>
      <c r="E262" s="309"/>
      <c r="F262" s="302"/>
      <c r="G262" s="302"/>
      <c r="H262" s="309"/>
      <c r="I262" s="309"/>
      <c r="J262" s="309"/>
      <c r="K262" s="302"/>
      <c r="L262" s="303"/>
      <c r="M262" s="306"/>
      <c r="N262" s="303"/>
      <c r="O262" s="307"/>
      <c r="P262" s="306"/>
    </row>
    <row r="263" spans="1:16">
      <c r="A263" s="329"/>
      <c r="B263" s="302"/>
      <c r="C263" s="303"/>
      <c r="D263" s="305"/>
      <c r="E263" s="309"/>
      <c r="F263" s="302"/>
      <c r="G263" s="302"/>
      <c r="H263" s="309"/>
      <c r="I263" s="309"/>
      <c r="J263" s="309"/>
      <c r="K263" s="302"/>
      <c r="L263" s="302"/>
      <c r="M263" s="302"/>
      <c r="N263" s="303"/>
      <c r="O263" s="307"/>
      <c r="P263" s="302"/>
    </row>
    <row r="264" spans="1:16">
      <c r="A264" s="329"/>
      <c r="B264" s="302"/>
      <c r="C264" s="303"/>
      <c r="D264" s="305"/>
      <c r="E264" s="309"/>
      <c r="F264" s="302"/>
      <c r="G264" s="302"/>
      <c r="H264" s="309"/>
      <c r="I264" s="309"/>
      <c r="J264" s="309"/>
      <c r="K264" s="302"/>
      <c r="L264" s="302"/>
      <c r="M264" s="302"/>
      <c r="N264" s="303"/>
      <c r="O264" s="307"/>
      <c r="P264" s="302"/>
    </row>
    <row r="265" spans="1:16">
      <c r="A265" s="329"/>
      <c r="B265" s="302"/>
      <c r="C265" s="303"/>
      <c r="D265" s="305"/>
      <c r="E265" s="309"/>
      <c r="F265" s="302"/>
      <c r="G265" s="302"/>
      <c r="H265" s="309"/>
      <c r="I265" s="309"/>
      <c r="J265" s="309"/>
      <c r="K265" s="302"/>
      <c r="L265" s="302"/>
      <c r="M265" s="302"/>
      <c r="N265" s="303"/>
      <c r="O265" s="307"/>
      <c r="P265" s="302"/>
    </row>
    <row r="266" spans="1:16">
      <c r="A266" s="329"/>
      <c r="B266" s="302"/>
      <c r="C266" s="303"/>
      <c r="D266" s="305"/>
      <c r="E266" s="309"/>
      <c r="F266" s="302"/>
      <c r="G266" s="302"/>
      <c r="H266" s="309"/>
      <c r="I266" s="309"/>
      <c r="J266" s="309"/>
      <c r="K266" s="302"/>
      <c r="L266" s="303"/>
      <c r="M266" s="306"/>
      <c r="N266" s="303"/>
      <c r="O266" s="307"/>
      <c r="P266" s="306"/>
    </row>
    <row r="267" spans="1:16">
      <c r="A267" s="329"/>
      <c r="B267" s="302"/>
      <c r="C267" s="303"/>
      <c r="D267" s="305"/>
      <c r="E267" s="309"/>
      <c r="F267" s="302"/>
      <c r="G267" s="302"/>
      <c r="H267" s="309"/>
      <c r="I267" s="309"/>
      <c r="J267" s="309"/>
      <c r="K267" s="302"/>
      <c r="L267" s="303"/>
      <c r="M267" s="306"/>
      <c r="N267" s="303"/>
      <c r="O267" s="307"/>
      <c r="P267" s="306"/>
    </row>
    <row r="268" spans="1:16">
      <c r="A268" s="329"/>
      <c r="B268" s="302"/>
      <c r="C268" s="303"/>
      <c r="D268" s="305"/>
      <c r="E268" s="309"/>
      <c r="F268" s="302"/>
      <c r="G268" s="302"/>
      <c r="H268" s="309"/>
      <c r="I268" s="309"/>
      <c r="J268" s="309"/>
      <c r="K268" s="302"/>
      <c r="L268" s="303"/>
      <c r="M268" s="306"/>
      <c r="N268" s="303"/>
      <c r="O268" s="307"/>
      <c r="P268" s="306"/>
    </row>
    <row r="269" spans="1:16" ht="15.75" thickBot="1">
      <c r="A269" s="330"/>
      <c r="B269" s="312"/>
      <c r="C269" s="313"/>
      <c r="D269" s="315"/>
      <c r="E269" s="314"/>
      <c r="F269" s="316"/>
      <c r="G269" s="316"/>
      <c r="H269" s="314"/>
      <c r="I269" s="314"/>
      <c r="J269" s="314"/>
      <c r="K269" s="312"/>
      <c r="L269" s="313"/>
      <c r="M269" s="317"/>
      <c r="N269" s="313"/>
      <c r="O269" s="318"/>
      <c r="P269" s="317"/>
    </row>
    <row r="270" spans="1:16">
      <c r="A270" s="327"/>
      <c r="B270" s="295"/>
      <c r="C270" s="296"/>
      <c r="D270" s="298"/>
      <c r="E270" s="320"/>
      <c r="F270" s="328"/>
      <c r="G270" s="328"/>
      <c r="H270" s="295"/>
      <c r="I270" s="295"/>
      <c r="J270" s="295"/>
      <c r="K270" s="295"/>
      <c r="L270" s="296"/>
      <c r="M270" s="299"/>
      <c r="N270" s="296"/>
      <c r="O270" s="300"/>
      <c r="P270" s="299"/>
    </row>
    <row r="271" spans="1:16">
      <c r="A271" s="329"/>
      <c r="B271" s="302"/>
      <c r="C271" s="303"/>
      <c r="D271" s="305"/>
      <c r="E271" s="309"/>
      <c r="F271" s="302"/>
      <c r="G271" s="302"/>
      <c r="H271" s="302"/>
      <c r="I271" s="302"/>
      <c r="J271" s="302"/>
      <c r="K271" s="302"/>
      <c r="L271" s="303"/>
      <c r="M271" s="306"/>
      <c r="N271" s="303"/>
      <c r="O271" s="307"/>
      <c r="P271" s="306"/>
    </row>
    <row r="272" spans="1:16">
      <c r="A272" s="329"/>
      <c r="B272" s="302"/>
      <c r="C272" s="303"/>
      <c r="D272" s="305"/>
      <c r="E272" s="309"/>
      <c r="F272" s="302"/>
      <c r="G272" s="302"/>
      <c r="H272" s="302"/>
      <c r="I272" s="302"/>
      <c r="J272" s="302"/>
      <c r="K272" s="302"/>
      <c r="L272" s="303"/>
      <c r="M272" s="306"/>
      <c r="N272" s="303"/>
      <c r="O272" s="307"/>
      <c r="P272" s="306"/>
    </row>
    <row r="273" spans="1:16">
      <c r="A273" s="329"/>
      <c r="B273" s="302"/>
      <c r="C273" s="303"/>
      <c r="D273" s="305"/>
      <c r="E273" s="309"/>
      <c r="F273" s="302"/>
      <c r="G273" s="302"/>
      <c r="H273" s="302"/>
      <c r="I273" s="302"/>
      <c r="J273" s="302"/>
      <c r="K273" s="302"/>
      <c r="L273" s="303"/>
      <c r="M273" s="306"/>
      <c r="N273" s="303"/>
      <c r="O273" s="307"/>
      <c r="P273" s="306"/>
    </row>
    <row r="274" spans="1:16">
      <c r="A274" s="329"/>
      <c r="B274" s="302"/>
      <c r="C274" s="303"/>
      <c r="D274" s="305"/>
      <c r="E274" s="309"/>
      <c r="F274" s="302"/>
      <c r="G274" s="302"/>
      <c r="H274" s="302"/>
      <c r="I274" s="302"/>
      <c r="J274" s="302"/>
      <c r="K274" s="302"/>
      <c r="L274" s="302"/>
      <c r="M274" s="302"/>
      <c r="N274" s="303"/>
      <c r="O274" s="307"/>
      <c r="P274" s="302"/>
    </row>
    <row r="275" spans="1:16">
      <c r="A275" s="329"/>
      <c r="B275" s="302"/>
      <c r="C275" s="303"/>
      <c r="D275" s="305"/>
      <c r="E275" s="309"/>
      <c r="F275" s="302"/>
      <c r="G275" s="302"/>
      <c r="H275" s="302"/>
      <c r="I275" s="302"/>
      <c r="J275" s="302"/>
      <c r="K275" s="302"/>
      <c r="L275" s="303"/>
      <c r="M275" s="306"/>
      <c r="N275" s="303"/>
      <c r="O275" s="307"/>
      <c r="P275" s="306"/>
    </row>
    <row r="276" spans="1:16">
      <c r="A276" s="329"/>
      <c r="B276" s="302"/>
      <c r="C276" s="303"/>
      <c r="D276" s="305"/>
      <c r="E276" s="309"/>
      <c r="F276" s="302"/>
      <c r="G276" s="302"/>
      <c r="H276" s="302"/>
      <c r="I276" s="302"/>
      <c r="J276" s="302"/>
      <c r="K276" s="302"/>
      <c r="L276" s="303"/>
      <c r="M276" s="306"/>
      <c r="N276" s="303"/>
      <c r="O276" s="307"/>
      <c r="P276" s="306"/>
    </row>
    <row r="277" spans="1:16">
      <c r="A277" s="329"/>
      <c r="B277" s="302"/>
      <c r="C277" s="303"/>
      <c r="D277" s="305"/>
      <c r="E277" s="309"/>
      <c r="F277" s="302"/>
      <c r="G277" s="302"/>
      <c r="H277" s="302"/>
      <c r="I277" s="302"/>
      <c r="J277" s="302"/>
      <c r="K277" s="302"/>
      <c r="L277" s="303"/>
      <c r="M277" s="306"/>
      <c r="N277" s="303"/>
      <c r="O277" s="307"/>
      <c r="P277" s="306"/>
    </row>
    <row r="278" spans="1:16">
      <c r="A278" s="329"/>
      <c r="B278" s="302"/>
      <c r="C278" s="303"/>
      <c r="D278" s="305"/>
      <c r="E278" s="309"/>
      <c r="F278" s="302"/>
      <c r="G278" s="302"/>
      <c r="H278" s="302"/>
      <c r="I278" s="302"/>
      <c r="J278" s="302"/>
      <c r="K278" s="302"/>
      <c r="L278" s="303"/>
      <c r="M278" s="306"/>
      <c r="N278" s="303"/>
      <c r="O278" s="307"/>
      <c r="P278" s="306"/>
    </row>
    <row r="279" spans="1:16">
      <c r="A279" s="329"/>
      <c r="B279" s="302"/>
      <c r="C279" s="303"/>
      <c r="D279" s="305"/>
      <c r="E279" s="309"/>
      <c r="F279" s="302"/>
      <c r="G279" s="302"/>
      <c r="H279" s="302"/>
      <c r="I279" s="302"/>
      <c r="J279" s="302"/>
      <c r="K279" s="302"/>
      <c r="L279" s="303"/>
      <c r="M279" s="306"/>
      <c r="N279" s="303"/>
      <c r="O279" s="307"/>
      <c r="P279" s="306"/>
    </row>
    <row r="280" spans="1:16">
      <c r="A280" s="329"/>
      <c r="B280" s="302"/>
      <c r="C280" s="303"/>
      <c r="D280" s="305"/>
      <c r="E280" s="309"/>
      <c r="F280" s="302"/>
      <c r="G280" s="302"/>
      <c r="H280" s="302"/>
      <c r="I280" s="302"/>
      <c r="J280" s="302"/>
      <c r="K280" s="302"/>
      <c r="L280" s="303"/>
      <c r="M280" s="306"/>
      <c r="N280" s="303"/>
      <c r="O280" s="307"/>
      <c r="P280" s="306"/>
    </row>
    <row r="281" spans="1:16">
      <c r="A281" s="329"/>
      <c r="B281" s="302"/>
      <c r="C281" s="303"/>
      <c r="D281" s="305"/>
      <c r="E281" s="309"/>
      <c r="F281" s="302"/>
      <c r="G281" s="302"/>
      <c r="H281" s="302"/>
      <c r="I281" s="302"/>
      <c r="J281" s="302"/>
      <c r="K281" s="302"/>
      <c r="L281" s="303"/>
      <c r="M281" s="306"/>
      <c r="N281" s="303"/>
      <c r="O281" s="307"/>
      <c r="P281" s="306"/>
    </row>
    <row r="282" spans="1:16">
      <c r="A282" s="329"/>
      <c r="B282" s="302"/>
      <c r="C282" s="303"/>
      <c r="D282" s="305"/>
      <c r="E282" s="309"/>
      <c r="F282" s="302"/>
      <c r="G282" s="302"/>
      <c r="H282" s="302"/>
      <c r="I282" s="302"/>
      <c r="J282" s="302"/>
      <c r="K282" s="302"/>
      <c r="L282" s="303"/>
      <c r="M282" s="306"/>
      <c r="N282" s="303"/>
      <c r="O282" s="307"/>
      <c r="P282" s="306"/>
    </row>
    <row r="283" spans="1:16">
      <c r="A283" s="329"/>
      <c r="B283" s="302"/>
      <c r="C283" s="303"/>
      <c r="D283" s="305"/>
      <c r="E283" s="309"/>
      <c r="F283" s="302"/>
      <c r="G283" s="302"/>
      <c r="H283" s="302"/>
      <c r="I283" s="302"/>
      <c r="J283" s="302"/>
      <c r="K283" s="302"/>
      <c r="L283" s="302"/>
      <c r="M283" s="302"/>
      <c r="N283" s="303"/>
      <c r="O283" s="307"/>
      <c r="P283" s="302"/>
    </row>
    <row r="284" spans="1:16">
      <c r="A284" s="329"/>
      <c r="B284" s="302"/>
      <c r="C284" s="303"/>
      <c r="D284" s="305"/>
      <c r="E284" s="309"/>
      <c r="F284" s="302"/>
      <c r="G284" s="302"/>
      <c r="H284" s="302"/>
      <c r="I284" s="302"/>
      <c r="J284" s="302"/>
      <c r="K284" s="302"/>
      <c r="L284" s="302"/>
      <c r="M284" s="302"/>
      <c r="N284" s="303"/>
      <c r="O284" s="307"/>
      <c r="P284" s="302"/>
    </row>
    <row r="285" spans="1:16">
      <c r="A285" s="329"/>
      <c r="B285" s="302"/>
      <c r="C285" s="303"/>
      <c r="D285" s="305"/>
      <c r="E285" s="309"/>
      <c r="F285" s="302"/>
      <c r="G285" s="302"/>
      <c r="H285" s="302"/>
      <c r="I285" s="302"/>
      <c r="J285" s="302"/>
      <c r="K285" s="302"/>
      <c r="L285" s="302"/>
      <c r="M285" s="302"/>
      <c r="N285" s="303"/>
      <c r="O285" s="307"/>
      <c r="P285" s="302"/>
    </row>
    <row r="286" spans="1:16">
      <c r="A286" s="329"/>
      <c r="B286" s="302"/>
      <c r="C286" s="303"/>
      <c r="D286" s="305"/>
      <c r="E286" s="309"/>
      <c r="F286" s="302"/>
      <c r="G286" s="302"/>
      <c r="H286" s="302"/>
      <c r="I286" s="302"/>
      <c r="J286" s="302"/>
      <c r="K286" s="302"/>
      <c r="L286" s="303"/>
      <c r="M286" s="306"/>
      <c r="N286" s="303"/>
      <c r="O286" s="307"/>
      <c r="P286" s="306"/>
    </row>
    <row r="287" spans="1:16">
      <c r="A287" s="329"/>
      <c r="B287" s="302"/>
      <c r="C287" s="303"/>
      <c r="D287" s="305"/>
      <c r="E287" s="309"/>
      <c r="F287" s="302"/>
      <c r="G287" s="302"/>
      <c r="H287" s="302"/>
      <c r="I287" s="302"/>
      <c r="J287" s="302"/>
      <c r="K287" s="302"/>
      <c r="L287" s="303"/>
      <c r="M287" s="306"/>
      <c r="N287" s="303"/>
      <c r="O287" s="307"/>
      <c r="P287" s="306"/>
    </row>
    <row r="288" spans="1:16">
      <c r="A288" s="329"/>
      <c r="B288" s="302"/>
      <c r="C288" s="303"/>
      <c r="D288" s="305"/>
      <c r="E288" s="309"/>
      <c r="F288" s="302"/>
      <c r="G288" s="302"/>
      <c r="H288" s="302"/>
      <c r="I288" s="302"/>
      <c r="J288" s="302"/>
      <c r="K288" s="302"/>
      <c r="L288" s="303"/>
      <c r="M288" s="306"/>
      <c r="N288" s="303"/>
      <c r="O288" s="307"/>
      <c r="P288" s="306"/>
    </row>
    <row r="289" spans="1:16" ht="15.75" thickBot="1">
      <c r="A289" s="330"/>
      <c r="B289" s="312"/>
      <c r="C289" s="313"/>
      <c r="D289" s="315"/>
      <c r="E289" s="314"/>
      <c r="F289" s="316"/>
      <c r="G289" s="316"/>
      <c r="H289" s="312"/>
      <c r="I289" s="312"/>
      <c r="J289" s="312"/>
      <c r="K289" s="312"/>
      <c r="L289" s="313"/>
      <c r="M289" s="317"/>
      <c r="N289" s="313"/>
      <c r="O289" s="318"/>
      <c r="P289" s="317"/>
    </row>
    <row r="290" spans="1:16">
      <c r="A290" s="327"/>
      <c r="B290" s="295"/>
      <c r="C290" s="296"/>
      <c r="D290" s="298"/>
      <c r="E290" s="320"/>
      <c r="F290" s="328"/>
      <c r="G290" s="328"/>
      <c r="H290" s="295"/>
      <c r="I290" s="295"/>
      <c r="J290" s="295"/>
      <c r="K290" s="295"/>
      <c r="L290" s="296"/>
      <c r="M290" s="299"/>
      <c r="N290" s="296"/>
      <c r="O290" s="300"/>
      <c r="P290" s="299"/>
    </row>
    <row r="291" spans="1:16">
      <c r="A291" s="329"/>
      <c r="B291" s="302"/>
      <c r="C291" s="303"/>
      <c r="D291" s="305"/>
      <c r="E291" s="309"/>
      <c r="F291" s="302"/>
      <c r="G291" s="302"/>
      <c r="H291" s="302"/>
      <c r="I291" s="302"/>
      <c r="J291" s="302"/>
      <c r="K291" s="302"/>
      <c r="L291" s="303"/>
      <c r="M291" s="306"/>
      <c r="N291" s="303"/>
      <c r="O291" s="307"/>
      <c r="P291" s="306"/>
    </row>
    <row r="292" spans="1:16">
      <c r="A292" s="329"/>
      <c r="B292" s="302"/>
      <c r="C292" s="303"/>
      <c r="D292" s="305"/>
      <c r="E292" s="309"/>
      <c r="F292" s="302"/>
      <c r="G292" s="302"/>
      <c r="H292" s="302"/>
      <c r="I292" s="302"/>
      <c r="J292" s="302"/>
      <c r="K292" s="302"/>
      <c r="L292" s="303"/>
      <c r="M292" s="306"/>
      <c r="N292" s="303"/>
      <c r="O292" s="307"/>
      <c r="P292" s="306"/>
    </row>
    <row r="293" spans="1:16">
      <c r="A293" s="329"/>
      <c r="B293" s="302"/>
      <c r="C293" s="303"/>
      <c r="D293" s="305"/>
      <c r="E293" s="309"/>
      <c r="F293" s="302"/>
      <c r="G293" s="302"/>
      <c r="H293" s="302"/>
      <c r="I293" s="302"/>
      <c r="J293" s="302"/>
      <c r="K293" s="302"/>
      <c r="L293" s="303"/>
      <c r="M293" s="306"/>
      <c r="N293" s="303"/>
      <c r="O293" s="307"/>
      <c r="P293" s="306"/>
    </row>
    <row r="294" spans="1:16">
      <c r="A294" s="329"/>
      <c r="B294" s="302"/>
      <c r="C294" s="303"/>
      <c r="D294" s="305"/>
      <c r="E294" s="309"/>
      <c r="F294" s="302"/>
      <c r="G294" s="302"/>
      <c r="H294" s="302"/>
      <c r="I294" s="302"/>
      <c r="J294" s="302"/>
      <c r="K294" s="302"/>
      <c r="L294" s="303"/>
      <c r="M294" s="306"/>
      <c r="N294" s="303"/>
      <c r="O294" s="307"/>
      <c r="P294" s="306"/>
    </row>
    <row r="295" spans="1:16">
      <c r="A295" s="329"/>
      <c r="B295" s="302"/>
      <c r="C295" s="303"/>
      <c r="D295" s="305"/>
      <c r="E295" s="309"/>
      <c r="F295" s="302"/>
      <c r="G295" s="302"/>
      <c r="H295" s="302"/>
      <c r="I295" s="302"/>
      <c r="J295" s="302"/>
      <c r="K295" s="302"/>
      <c r="L295" s="303"/>
      <c r="M295" s="306"/>
      <c r="N295" s="303"/>
      <c r="O295" s="307"/>
      <c r="P295" s="306"/>
    </row>
    <row r="296" spans="1:16">
      <c r="A296" s="329"/>
      <c r="B296" s="302"/>
      <c r="C296" s="303"/>
      <c r="D296" s="305"/>
      <c r="E296" s="309"/>
      <c r="F296" s="302"/>
      <c r="G296" s="302"/>
      <c r="H296" s="302"/>
      <c r="I296" s="302"/>
      <c r="J296" s="302"/>
      <c r="K296" s="302"/>
      <c r="L296" s="303"/>
      <c r="M296" s="306"/>
      <c r="N296" s="303"/>
      <c r="O296" s="307"/>
      <c r="P296" s="306"/>
    </row>
    <row r="297" spans="1:16">
      <c r="A297" s="329"/>
      <c r="B297" s="302"/>
      <c r="C297" s="303"/>
      <c r="D297" s="305"/>
      <c r="E297" s="309"/>
      <c r="F297" s="302"/>
      <c r="G297" s="302"/>
      <c r="H297" s="302"/>
      <c r="I297" s="302"/>
      <c r="J297" s="302"/>
      <c r="K297" s="302"/>
      <c r="L297" s="303"/>
      <c r="M297" s="306"/>
      <c r="N297" s="303"/>
      <c r="O297" s="307"/>
      <c r="P297" s="306"/>
    </row>
    <row r="298" spans="1:16">
      <c r="A298" s="329"/>
      <c r="B298" s="302"/>
      <c r="C298" s="303"/>
      <c r="D298" s="305"/>
      <c r="E298" s="309"/>
      <c r="F298" s="302"/>
      <c r="G298" s="302"/>
      <c r="H298" s="302"/>
      <c r="I298" s="302"/>
      <c r="J298" s="302"/>
      <c r="K298" s="302"/>
      <c r="L298" s="303"/>
      <c r="M298" s="306"/>
      <c r="N298" s="303"/>
      <c r="O298" s="307"/>
      <c r="P298" s="306"/>
    </row>
    <row r="299" spans="1:16">
      <c r="A299" s="329"/>
      <c r="B299" s="302"/>
      <c r="C299" s="303"/>
      <c r="D299" s="305"/>
      <c r="E299" s="309"/>
      <c r="F299" s="302"/>
      <c r="G299" s="302"/>
      <c r="H299" s="302"/>
      <c r="I299" s="302"/>
      <c r="J299" s="302"/>
      <c r="K299" s="302"/>
      <c r="L299" s="303"/>
      <c r="M299" s="306"/>
      <c r="N299" s="303"/>
      <c r="O299" s="307"/>
      <c r="P299" s="306"/>
    </row>
    <row r="300" spans="1:16">
      <c r="A300" s="329"/>
      <c r="B300" s="302"/>
      <c r="C300" s="303"/>
      <c r="D300" s="305"/>
      <c r="E300" s="309"/>
      <c r="F300" s="302"/>
      <c r="G300" s="302"/>
      <c r="H300" s="302"/>
      <c r="I300" s="302"/>
      <c r="J300" s="302"/>
      <c r="K300" s="302"/>
      <c r="L300" s="303"/>
      <c r="M300" s="306"/>
      <c r="N300" s="303"/>
      <c r="O300" s="307"/>
      <c r="P300" s="306"/>
    </row>
    <row r="301" spans="1:16">
      <c r="A301" s="329"/>
      <c r="B301" s="302"/>
      <c r="C301" s="303"/>
      <c r="D301" s="305"/>
      <c r="E301" s="309"/>
      <c r="F301" s="302"/>
      <c r="G301" s="302"/>
      <c r="H301" s="302"/>
      <c r="I301" s="302"/>
      <c r="J301" s="302"/>
      <c r="K301" s="302"/>
      <c r="L301" s="303"/>
      <c r="M301" s="306"/>
      <c r="N301" s="303"/>
      <c r="O301" s="307"/>
      <c r="P301" s="306"/>
    </row>
    <row r="302" spans="1:16">
      <c r="A302" s="329"/>
      <c r="B302" s="302"/>
      <c r="C302" s="303"/>
      <c r="D302" s="305"/>
      <c r="E302" s="309"/>
      <c r="F302" s="302"/>
      <c r="G302" s="302"/>
      <c r="H302" s="302"/>
      <c r="I302" s="302"/>
      <c r="J302" s="302"/>
      <c r="K302" s="302"/>
      <c r="L302" s="303"/>
      <c r="M302" s="306"/>
      <c r="N302" s="303"/>
      <c r="O302" s="307"/>
      <c r="P302" s="306"/>
    </row>
    <row r="303" spans="1:16">
      <c r="A303" s="329"/>
      <c r="B303" s="302"/>
      <c r="C303" s="303"/>
      <c r="D303" s="305"/>
      <c r="E303" s="309"/>
      <c r="F303" s="302"/>
      <c r="G303" s="302"/>
      <c r="H303" s="302"/>
      <c r="I303" s="302"/>
      <c r="J303" s="302"/>
      <c r="K303" s="302"/>
      <c r="L303" s="303"/>
      <c r="M303" s="306"/>
      <c r="N303" s="303"/>
      <c r="O303" s="307"/>
      <c r="P303" s="306"/>
    </row>
    <row r="304" spans="1:16">
      <c r="A304" s="329"/>
      <c r="B304" s="302"/>
      <c r="C304" s="303"/>
      <c r="D304" s="305"/>
      <c r="E304" s="309"/>
      <c r="F304" s="306"/>
      <c r="G304" s="306"/>
      <c r="H304" s="302"/>
      <c r="I304" s="302"/>
      <c r="J304" s="302"/>
      <c r="K304" s="302"/>
      <c r="L304" s="303"/>
      <c r="M304" s="306"/>
      <c r="N304" s="303"/>
      <c r="O304" s="307"/>
      <c r="P304" s="306"/>
    </row>
    <row r="305" spans="1:16">
      <c r="A305" s="329"/>
      <c r="B305" s="302"/>
      <c r="C305" s="303"/>
      <c r="D305" s="305"/>
      <c r="E305" s="309"/>
      <c r="F305" s="302"/>
      <c r="G305" s="302"/>
      <c r="H305" s="302"/>
      <c r="I305" s="302"/>
      <c r="J305" s="302"/>
      <c r="K305" s="302"/>
      <c r="L305" s="303"/>
      <c r="M305" s="306"/>
      <c r="N305" s="303"/>
      <c r="O305" s="307"/>
      <c r="P305" s="306"/>
    </row>
    <row r="306" spans="1:16">
      <c r="A306" s="329"/>
      <c r="B306" s="302"/>
      <c r="C306" s="303"/>
      <c r="D306" s="305"/>
      <c r="E306" s="309"/>
      <c r="F306" s="302"/>
      <c r="G306" s="302"/>
      <c r="H306" s="302"/>
      <c r="I306" s="302"/>
      <c r="J306" s="302"/>
      <c r="K306" s="302"/>
      <c r="L306" s="303"/>
      <c r="M306" s="306"/>
      <c r="N306" s="303"/>
      <c r="O306" s="307"/>
      <c r="P306" s="306"/>
    </row>
    <row r="307" spans="1:16">
      <c r="A307" s="329"/>
      <c r="B307" s="302"/>
      <c r="C307" s="303"/>
      <c r="D307" s="305"/>
      <c r="E307" s="309"/>
      <c r="F307" s="302"/>
      <c r="G307" s="302"/>
      <c r="H307" s="302"/>
      <c r="I307" s="302"/>
      <c r="J307" s="302"/>
      <c r="K307" s="302"/>
      <c r="L307" s="303"/>
      <c r="M307" s="306"/>
      <c r="N307" s="303"/>
      <c r="O307" s="307"/>
      <c r="P307" s="306"/>
    </row>
    <row r="308" spans="1:16">
      <c r="A308" s="329"/>
      <c r="B308" s="302"/>
      <c r="C308" s="303"/>
      <c r="D308" s="305"/>
      <c r="E308" s="309"/>
      <c r="F308" s="302"/>
      <c r="G308" s="302"/>
      <c r="H308" s="302"/>
      <c r="I308" s="302"/>
      <c r="J308" s="302"/>
      <c r="K308" s="302"/>
      <c r="L308" s="303"/>
      <c r="M308" s="306"/>
      <c r="N308" s="303"/>
      <c r="O308" s="307"/>
      <c r="P308" s="306"/>
    </row>
    <row r="309" spans="1:16" ht="15.75" thickBot="1">
      <c r="A309" s="330"/>
      <c r="B309" s="312"/>
      <c r="C309" s="313"/>
      <c r="D309" s="315"/>
      <c r="E309" s="314"/>
      <c r="F309" s="316"/>
      <c r="G309" s="316"/>
      <c r="H309" s="312"/>
      <c r="I309" s="312"/>
      <c r="J309" s="312"/>
      <c r="K309" s="312"/>
      <c r="L309" s="313"/>
      <c r="M309" s="317"/>
      <c r="N309" s="313"/>
      <c r="O309" s="318"/>
      <c r="P309" s="317"/>
    </row>
    <row r="310" spans="1:16">
      <c r="A310" s="327"/>
      <c r="B310" s="295"/>
      <c r="C310" s="296"/>
      <c r="D310" s="298"/>
      <c r="E310" s="320"/>
      <c r="F310" s="328"/>
      <c r="G310" s="328"/>
      <c r="H310" s="295"/>
      <c r="I310" s="295"/>
      <c r="J310" s="295"/>
      <c r="K310" s="295"/>
      <c r="L310" s="296"/>
      <c r="M310" s="299"/>
      <c r="N310" s="296"/>
      <c r="O310" s="300"/>
      <c r="P310" s="299"/>
    </row>
    <row r="311" spans="1:16">
      <c r="A311" s="329"/>
      <c r="B311" s="302"/>
      <c r="C311" s="303"/>
      <c r="D311" s="305"/>
      <c r="E311" s="309"/>
      <c r="F311" s="302"/>
      <c r="G311" s="302"/>
      <c r="H311" s="302"/>
      <c r="I311" s="302"/>
      <c r="J311" s="302"/>
      <c r="K311" s="302"/>
      <c r="L311" s="303"/>
      <c r="M311" s="306"/>
      <c r="N311" s="303"/>
      <c r="O311" s="307"/>
      <c r="P311" s="306"/>
    </row>
    <row r="312" spans="1:16">
      <c r="A312" s="329"/>
      <c r="B312" s="302"/>
      <c r="C312" s="303"/>
      <c r="D312" s="305"/>
      <c r="E312" s="309"/>
      <c r="F312" s="302"/>
      <c r="G312" s="302"/>
      <c r="H312" s="302"/>
      <c r="I312" s="302"/>
      <c r="J312" s="302"/>
      <c r="K312" s="302"/>
      <c r="L312" s="303"/>
      <c r="M312" s="306"/>
      <c r="N312" s="303"/>
      <c r="O312" s="307"/>
      <c r="P312" s="306"/>
    </row>
    <row r="313" spans="1:16">
      <c r="A313" s="329"/>
      <c r="B313" s="302"/>
      <c r="C313" s="303"/>
      <c r="D313" s="305"/>
      <c r="E313" s="309"/>
      <c r="F313" s="302"/>
      <c r="G313" s="302"/>
      <c r="H313" s="302"/>
      <c r="I313" s="302"/>
      <c r="J313" s="302"/>
      <c r="K313" s="302"/>
      <c r="L313" s="303"/>
      <c r="M313" s="306"/>
      <c r="N313" s="303"/>
      <c r="O313" s="307"/>
      <c r="P313" s="306"/>
    </row>
    <row r="314" spans="1:16">
      <c r="A314" s="329"/>
      <c r="B314" s="302"/>
      <c r="C314" s="303"/>
      <c r="D314" s="305"/>
      <c r="E314" s="309"/>
      <c r="F314" s="302"/>
      <c r="G314" s="302"/>
      <c r="H314" s="302"/>
      <c r="I314" s="302"/>
      <c r="J314" s="302"/>
      <c r="K314" s="302"/>
      <c r="L314" s="303"/>
      <c r="M314" s="306"/>
      <c r="N314" s="303"/>
      <c r="O314" s="307"/>
      <c r="P314" s="306"/>
    </row>
    <row r="315" spans="1:16">
      <c r="A315" s="329"/>
      <c r="B315" s="302"/>
      <c r="C315" s="303"/>
      <c r="D315" s="305"/>
      <c r="E315" s="309"/>
      <c r="F315" s="302"/>
      <c r="G315" s="302"/>
      <c r="H315" s="302"/>
      <c r="I315" s="302"/>
      <c r="J315" s="302"/>
      <c r="K315" s="302"/>
      <c r="L315" s="303"/>
      <c r="M315" s="306"/>
      <c r="N315" s="303"/>
      <c r="O315" s="307"/>
      <c r="P315" s="306"/>
    </row>
    <row r="316" spans="1:16">
      <c r="A316" s="329"/>
      <c r="B316" s="302"/>
      <c r="C316" s="303"/>
      <c r="D316" s="305"/>
      <c r="E316" s="309"/>
      <c r="F316" s="302"/>
      <c r="G316" s="302"/>
      <c r="H316" s="302"/>
      <c r="I316" s="302"/>
      <c r="J316" s="302"/>
      <c r="K316" s="302"/>
      <c r="L316" s="303"/>
      <c r="M316" s="306"/>
      <c r="N316" s="303"/>
      <c r="O316" s="307"/>
      <c r="P316" s="306"/>
    </row>
    <row r="317" spans="1:16">
      <c r="A317" s="329"/>
      <c r="B317" s="302"/>
      <c r="C317" s="303"/>
      <c r="D317" s="305"/>
      <c r="E317" s="309"/>
      <c r="F317" s="302"/>
      <c r="G317" s="302"/>
      <c r="H317" s="302"/>
      <c r="I317" s="302"/>
      <c r="J317" s="302"/>
      <c r="K317" s="302"/>
      <c r="L317" s="303"/>
      <c r="M317" s="306"/>
      <c r="N317" s="303"/>
      <c r="O317" s="307"/>
      <c r="P317" s="306"/>
    </row>
    <row r="318" spans="1:16">
      <c r="A318" s="329"/>
      <c r="B318" s="302"/>
      <c r="C318" s="303"/>
      <c r="D318" s="305"/>
      <c r="E318" s="309"/>
      <c r="F318" s="302"/>
      <c r="G318" s="302"/>
      <c r="H318" s="302"/>
      <c r="I318" s="302"/>
      <c r="J318" s="302"/>
      <c r="K318" s="302"/>
      <c r="L318" s="303"/>
      <c r="M318" s="306"/>
      <c r="N318" s="303"/>
      <c r="O318" s="307"/>
      <c r="P318" s="306"/>
    </row>
    <row r="319" spans="1:16">
      <c r="A319" s="329"/>
      <c r="B319" s="302"/>
      <c r="C319" s="303"/>
      <c r="D319" s="305"/>
      <c r="E319" s="309"/>
      <c r="F319" s="302"/>
      <c r="G319" s="302"/>
      <c r="H319" s="302"/>
      <c r="I319" s="302"/>
      <c r="J319" s="302"/>
      <c r="K319" s="302"/>
      <c r="L319" s="303"/>
      <c r="M319" s="306"/>
      <c r="N319" s="303"/>
      <c r="O319" s="307"/>
      <c r="P319" s="306"/>
    </row>
    <row r="320" spans="1:16">
      <c r="A320" s="329"/>
      <c r="B320" s="302"/>
      <c r="C320" s="303"/>
      <c r="D320" s="305"/>
      <c r="E320" s="309"/>
      <c r="F320" s="302"/>
      <c r="G320" s="302"/>
      <c r="H320" s="302"/>
      <c r="I320" s="302"/>
      <c r="J320" s="302"/>
      <c r="K320" s="302"/>
      <c r="L320" s="303"/>
      <c r="M320" s="306"/>
      <c r="N320" s="303"/>
      <c r="O320" s="307"/>
      <c r="P320" s="306"/>
    </row>
    <row r="321" spans="1:16">
      <c r="A321" s="329"/>
      <c r="B321" s="302"/>
      <c r="C321" s="303"/>
      <c r="D321" s="305"/>
      <c r="E321" s="309"/>
      <c r="F321" s="302"/>
      <c r="G321" s="302"/>
      <c r="H321" s="302"/>
      <c r="I321" s="302"/>
      <c r="J321" s="302"/>
      <c r="K321" s="302"/>
      <c r="L321" s="303"/>
      <c r="M321" s="306"/>
      <c r="N321" s="303"/>
      <c r="O321" s="307"/>
      <c r="P321" s="306"/>
    </row>
    <row r="322" spans="1:16">
      <c r="A322" s="329"/>
      <c r="B322" s="302"/>
      <c r="C322" s="303"/>
      <c r="D322" s="305"/>
      <c r="E322" s="309"/>
      <c r="F322" s="302"/>
      <c r="G322" s="302"/>
      <c r="H322" s="302"/>
      <c r="I322" s="302"/>
      <c r="J322" s="302"/>
      <c r="K322" s="302"/>
      <c r="L322" s="303"/>
      <c r="M322" s="306"/>
      <c r="N322" s="303"/>
      <c r="O322" s="307"/>
      <c r="P322" s="306"/>
    </row>
    <row r="323" spans="1:16">
      <c r="A323" s="329"/>
      <c r="B323" s="302"/>
      <c r="C323" s="303"/>
      <c r="D323" s="305"/>
      <c r="E323" s="309"/>
      <c r="F323" s="302"/>
      <c r="G323" s="302"/>
      <c r="H323" s="302"/>
      <c r="I323" s="302"/>
      <c r="J323" s="302"/>
      <c r="K323" s="302"/>
      <c r="L323" s="303"/>
      <c r="M323" s="306"/>
      <c r="N323" s="303"/>
      <c r="O323" s="307"/>
      <c r="P323" s="306"/>
    </row>
    <row r="324" spans="1:16">
      <c r="A324" s="329"/>
      <c r="B324" s="302"/>
      <c r="C324" s="303"/>
      <c r="D324" s="305"/>
      <c r="E324" s="309"/>
      <c r="F324" s="306"/>
      <c r="G324" s="306"/>
      <c r="H324" s="302"/>
      <c r="I324" s="302"/>
      <c r="J324" s="302"/>
      <c r="K324" s="302"/>
      <c r="L324" s="303"/>
      <c r="M324" s="306"/>
      <c r="N324" s="303"/>
      <c r="O324" s="307"/>
      <c r="P324" s="306"/>
    </row>
    <row r="325" spans="1:16">
      <c r="A325" s="329"/>
      <c r="B325" s="302"/>
      <c r="C325" s="303"/>
      <c r="D325" s="305"/>
      <c r="E325" s="309"/>
      <c r="F325" s="302"/>
      <c r="G325" s="302"/>
      <c r="H325" s="302"/>
      <c r="I325" s="302"/>
      <c r="J325" s="302"/>
      <c r="K325" s="302"/>
      <c r="L325" s="303"/>
      <c r="M325" s="306"/>
      <c r="N325" s="303"/>
      <c r="O325" s="307"/>
      <c r="P325" s="306"/>
    </row>
    <row r="326" spans="1:16">
      <c r="A326" s="329"/>
      <c r="B326" s="302"/>
      <c r="C326" s="303"/>
      <c r="D326" s="305"/>
      <c r="E326" s="309"/>
      <c r="F326" s="302"/>
      <c r="G326" s="302"/>
      <c r="H326" s="302"/>
      <c r="I326" s="302"/>
      <c r="J326" s="302"/>
      <c r="K326" s="302"/>
      <c r="L326" s="303"/>
      <c r="M326" s="306"/>
      <c r="N326" s="303"/>
      <c r="O326" s="307"/>
      <c r="P326" s="306"/>
    </row>
    <row r="327" spans="1:16">
      <c r="A327" s="329"/>
      <c r="B327" s="302"/>
      <c r="C327" s="303"/>
      <c r="D327" s="305"/>
      <c r="E327" s="309"/>
      <c r="F327" s="302"/>
      <c r="G327" s="302"/>
      <c r="H327" s="302"/>
      <c r="I327" s="302"/>
      <c r="J327" s="302"/>
      <c r="K327" s="302"/>
      <c r="L327" s="303"/>
      <c r="M327" s="306"/>
      <c r="N327" s="303"/>
      <c r="O327" s="307"/>
      <c r="P327" s="306"/>
    </row>
    <row r="328" spans="1:16">
      <c r="A328" s="329"/>
      <c r="B328" s="302"/>
      <c r="C328" s="303"/>
      <c r="D328" s="305"/>
      <c r="E328" s="309"/>
      <c r="F328" s="302"/>
      <c r="G328" s="302"/>
      <c r="H328" s="302"/>
      <c r="I328" s="302"/>
      <c r="J328" s="302"/>
      <c r="K328" s="302"/>
      <c r="L328" s="303"/>
      <c r="M328" s="306"/>
      <c r="N328" s="303"/>
      <c r="O328" s="307"/>
      <c r="P328" s="306"/>
    </row>
    <row r="329" spans="1:16" ht="15.75" thickBot="1">
      <c r="A329" s="330"/>
      <c r="B329" s="312"/>
      <c r="C329" s="313"/>
      <c r="D329" s="315"/>
      <c r="E329" s="314"/>
      <c r="F329" s="316"/>
      <c r="G329" s="316"/>
      <c r="H329" s="312"/>
      <c r="I329" s="312"/>
      <c r="J329" s="312"/>
      <c r="K329" s="312"/>
      <c r="L329" s="313"/>
      <c r="M329" s="317"/>
      <c r="N329" s="313"/>
      <c r="O329" s="318"/>
      <c r="P329" s="317"/>
    </row>
    <row r="330" spans="1:16">
      <c r="A330" s="327"/>
      <c r="B330" s="295"/>
      <c r="C330" s="296"/>
      <c r="D330" s="298"/>
      <c r="E330" s="320"/>
      <c r="F330" s="328"/>
      <c r="G330" s="328"/>
      <c r="H330" s="295"/>
      <c r="I330" s="295"/>
      <c r="J330" s="295"/>
      <c r="K330" s="295"/>
      <c r="L330" s="296"/>
      <c r="M330" s="299"/>
      <c r="N330" s="296"/>
      <c r="O330" s="300"/>
      <c r="P330" s="299"/>
    </row>
    <row r="331" spans="1:16">
      <c r="A331" s="329"/>
      <c r="B331" s="302"/>
      <c r="C331" s="303"/>
      <c r="D331" s="305"/>
      <c r="E331" s="309"/>
      <c r="F331" s="302"/>
      <c r="G331" s="302"/>
      <c r="H331" s="302"/>
      <c r="I331" s="302"/>
      <c r="J331" s="302"/>
      <c r="K331" s="302"/>
      <c r="L331" s="303"/>
      <c r="M331" s="306"/>
      <c r="N331" s="303"/>
      <c r="O331" s="307"/>
      <c r="P331" s="306"/>
    </row>
    <row r="332" spans="1:16">
      <c r="A332" s="329"/>
      <c r="B332" s="302"/>
      <c r="C332" s="303"/>
      <c r="D332" s="305"/>
      <c r="E332" s="309"/>
      <c r="F332" s="302"/>
      <c r="G332" s="302"/>
      <c r="H332" s="302"/>
      <c r="I332" s="302"/>
      <c r="J332" s="302"/>
      <c r="K332" s="302"/>
      <c r="L332" s="303"/>
      <c r="M332" s="306"/>
      <c r="N332" s="303"/>
      <c r="O332" s="307"/>
      <c r="P332" s="306"/>
    </row>
    <row r="333" spans="1:16">
      <c r="A333" s="329"/>
      <c r="B333" s="302"/>
      <c r="C333" s="303"/>
      <c r="D333" s="305"/>
      <c r="E333" s="309"/>
      <c r="F333" s="302"/>
      <c r="G333" s="302"/>
      <c r="H333" s="302"/>
      <c r="I333" s="302"/>
      <c r="J333" s="302"/>
      <c r="K333" s="302"/>
      <c r="L333" s="303"/>
      <c r="M333" s="306"/>
      <c r="N333" s="303"/>
      <c r="O333" s="307"/>
      <c r="P333" s="306"/>
    </row>
    <row r="334" spans="1:16">
      <c r="A334" s="329"/>
      <c r="B334" s="302"/>
      <c r="C334" s="303"/>
      <c r="D334" s="305"/>
      <c r="E334" s="309"/>
      <c r="F334" s="302"/>
      <c r="G334" s="302"/>
      <c r="H334" s="302"/>
      <c r="I334" s="302"/>
      <c r="J334" s="302"/>
      <c r="K334" s="302"/>
      <c r="L334" s="303"/>
      <c r="M334" s="306"/>
      <c r="N334" s="303"/>
      <c r="O334" s="307"/>
      <c r="P334" s="306"/>
    </row>
    <row r="335" spans="1:16">
      <c r="A335" s="329"/>
      <c r="B335" s="302"/>
      <c r="C335" s="303"/>
      <c r="D335" s="305"/>
      <c r="E335" s="309"/>
      <c r="F335" s="302"/>
      <c r="G335" s="302"/>
      <c r="H335" s="302"/>
      <c r="I335" s="302"/>
      <c r="J335" s="302"/>
      <c r="K335" s="302"/>
      <c r="L335" s="303"/>
      <c r="M335" s="306"/>
      <c r="N335" s="303"/>
      <c r="O335" s="307"/>
      <c r="P335" s="306"/>
    </row>
    <row r="336" spans="1:16">
      <c r="A336" s="329"/>
      <c r="B336" s="302"/>
      <c r="C336" s="303"/>
      <c r="D336" s="305"/>
      <c r="E336" s="309"/>
      <c r="F336" s="302"/>
      <c r="G336" s="302"/>
      <c r="H336" s="302"/>
      <c r="I336" s="302"/>
      <c r="J336" s="302"/>
      <c r="K336" s="302"/>
      <c r="L336" s="303"/>
      <c r="M336" s="306"/>
      <c r="N336" s="303"/>
      <c r="O336" s="307"/>
      <c r="P336" s="306"/>
    </row>
    <row r="337" spans="1:16">
      <c r="A337" s="329"/>
      <c r="B337" s="302"/>
      <c r="C337" s="303"/>
      <c r="D337" s="305"/>
      <c r="E337" s="309"/>
      <c r="F337" s="302"/>
      <c r="G337" s="302"/>
      <c r="H337" s="302"/>
      <c r="I337" s="302"/>
      <c r="J337" s="302"/>
      <c r="K337" s="302"/>
      <c r="L337" s="303"/>
      <c r="M337" s="306"/>
      <c r="N337" s="303"/>
      <c r="O337" s="307"/>
      <c r="P337" s="306"/>
    </row>
    <row r="338" spans="1:16">
      <c r="A338" s="329"/>
      <c r="B338" s="302"/>
      <c r="C338" s="303"/>
      <c r="D338" s="305"/>
      <c r="E338" s="309"/>
      <c r="F338" s="302"/>
      <c r="G338" s="302"/>
      <c r="H338" s="302"/>
      <c r="I338" s="302"/>
      <c r="J338" s="302"/>
      <c r="K338" s="302"/>
      <c r="L338" s="303"/>
      <c r="M338" s="306"/>
      <c r="N338" s="303"/>
      <c r="O338" s="307"/>
      <c r="P338" s="306"/>
    </row>
    <row r="339" spans="1:16">
      <c r="A339" s="329"/>
      <c r="B339" s="302"/>
      <c r="C339" s="303"/>
      <c r="D339" s="305"/>
      <c r="E339" s="309"/>
      <c r="F339" s="302"/>
      <c r="G339" s="302"/>
      <c r="H339" s="302"/>
      <c r="I339" s="302"/>
      <c r="J339" s="302"/>
      <c r="K339" s="302"/>
      <c r="L339" s="303"/>
      <c r="M339" s="306"/>
      <c r="N339" s="303"/>
      <c r="O339" s="307"/>
      <c r="P339" s="306"/>
    </row>
    <row r="340" spans="1:16">
      <c r="A340" s="329"/>
      <c r="B340" s="302"/>
      <c r="C340" s="303"/>
      <c r="D340" s="305"/>
      <c r="E340" s="309"/>
      <c r="F340" s="302"/>
      <c r="G340" s="302"/>
      <c r="H340" s="302"/>
      <c r="I340" s="302"/>
      <c r="J340" s="302"/>
      <c r="K340" s="302"/>
      <c r="L340" s="303"/>
      <c r="M340" s="306"/>
      <c r="N340" s="303"/>
      <c r="O340" s="307"/>
      <c r="P340" s="306"/>
    </row>
    <row r="341" spans="1:16">
      <c r="A341" s="329"/>
      <c r="B341" s="302"/>
      <c r="C341" s="303"/>
      <c r="D341" s="305"/>
      <c r="E341" s="309"/>
      <c r="F341" s="302"/>
      <c r="G341" s="302"/>
      <c r="H341" s="302"/>
      <c r="I341" s="302"/>
      <c r="J341" s="302"/>
      <c r="K341" s="302"/>
      <c r="L341" s="303"/>
      <c r="M341" s="306"/>
      <c r="N341" s="303"/>
      <c r="O341" s="307"/>
      <c r="P341" s="306"/>
    </row>
    <row r="342" spans="1:16">
      <c r="A342" s="329"/>
      <c r="B342" s="302"/>
      <c r="C342" s="303"/>
      <c r="D342" s="305"/>
      <c r="E342" s="309"/>
      <c r="F342" s="302"/>
      <c r="G342" s="302"/>
      <c r="H342" s="302"/>
      <c r="I342" s="302"/>
      <c r="J342" s="302"/>
      <c r="K342" s="302"/>
      <c r="L342" s="303"/>
      <c r="M342" s="306"/>
      <c r="N342" s="303"/>
      <c r="O342" s="307"/>
      <c r="P342" s="306"/>
    </row>
    <row r="343" spans="1:16">
      <c r="A343" s="329"/>
      <c r="B343" s="302"/>
      <c r="C343" s="303"/>
      <c r="D343" s="305"/>
      <c r="E343" s="309"/>
      <c r="F343" s="302"/>
      <c r="G343" s="302"/>
      <c r="H343" s="302"/>
      <c r="I343" s="302"/>
      <c r="J343" s="302"/>
      <c r="K343" s="302"/>
      <c r="L343" s="303"/>
      <c r="M343" s="306"/>
      <c r="N343" s="303"/>
      <c r="O343" s="307"/>
      <c r="P343" s="306"/>
    </row>
    <row r="344" spans="1:16">
      <c r="A344" s="329"/>
      <c r="B344" s="302"/>
      <c r="C344" s="303"/>
      <c r="D344" s="305"/>
      <c r="E344" s="309"/>
      <c r="F344" s="306"/>
      <c r="G344" s="306"/>
      <c r="H344" s="302"/>
      <c r="I344" s="302"/>
      <c r="J344" s="302"/>
      <c r="K344" s="302"/>
      <c r="L344" s="303"/>
      <c r="M344" s="306"/>
      <c r="N344" s="303"/>
      <c r="O344" s="307"/>
      <c r="P344" s="306"/>
    </row>
    <row r="345" spans="1:16">
      <c r="A345" s="329"/>
      <c r="B345" s="302"/>
      <c r="C345" s="303"/>
      <c r="D345" s="305"/>
      <c r="E345" s="309"/>
      <c r="F345" s="302"/>
      <c r="G345" s="302"/>
      <c r="H345" s="302"/>
      <c r="I345" s="302"/>
      <c r="J345" s="302"/>
      <c r="K345" s="302"/>
      <c r="L345" s="303"/>
      <c r="M345" s="306"/>
      <c r="N345" s="303"/>
      <c r="O345" s="307"/>
      <c r="P345" s="306"/>
    </row>
    <row r="346" spans="1:16">
      <c r="A346" s="329"/>
      <c r="B346" s="302"/>
      <c r="C346" s="303"/>
      <c r="D346" s="305"/>
      <c r="E346" s="309"/>
      <c r="F346" s="302"/>
      <c r="G346" s="302"/>
      <c r="H346" s="302"/>
      <c r="I346" s="302"/>
      <c r="J346" s="302"/>
      <c r="K346" s="302"/>
      <c r="L346" s="303"/>
      <c r="M346" s="306"/>
      <c r="N346" s="303"/>
      <c r="O346" s="307"/>
      <c r="P346" s="306"/>
    </row>
    <row r="347" spans="1:16">
      <c r="A347" s="329"/>
      <c r="B347" s="302"/>
      <c r="C347" s="303"/>
      <c r="D347" s="305"/>
      <c r="E347" s="309"/>
      <c r="F347" s="302"/>
      <c r="G347" s="302"/>
      <c r="H347" s="302"/>
      <c r="I347" s="302"/>
      <c r="J347" s="302"/>
      <c r="K347" s="302"/>
      <c r="L347" s="303"/>
      <c r="M347" s="306"/>
      <c r="N347" s="303"/>
      <c r="O347" s="307"/>
      <c r="P347" s="306"/>
    </row>
    <row r="348" spans="1:16">
      <c r="A348" s="329"/>
      <c r="B348" s="302"/>
      <c r="C348" s="303"/>
      <c r="D348" s="305"/>
      <c r="E348" s="309"/>
      <c r="F348" s="302"/>
      <c r="G348" s="302"/>
      <c r="H348" s="302"/>
      <c r="I348" s="302"/>
      <c r="J348" s="302"/>
      <c r="K348" s="302"/>
      <c r="L348" s="303"/>
      <c r="M348" s="306"/>
      <c r="N348" s="303"/>
      <c r="O348" s="307"/>
      <c r="P348" s="306"/>
    </row>
    <row r="349" spans="1:16" ht="15.75" thickBot="1">
      <c r="A349" s="330"/>
      <c r="B349" s="312"/>
      <c r="C349" s="313"/>
      <c r="D349" s="315"/>
      <c r="E349" s="314"/>
      <c r="F349" s="316"/>
      <c r="G349" s="316"/>
      <c r="H349" s="312"/>
      <c r="I349" s="312"/>
      <c r="J349" s="312"/>
      <c r="K349" s="312"/>
      <c r="L349" s="313"/>
      <c r="M349" s="317"/>
      <c r="N349" s="313"/>
      <c r="O349" s="318"/>
      <c r="P349" s="317"/>
    </row>
    <row r="350" spans="1:16">
      <c r="A350" s="327"/>
      <c r="B350" s="295"/>
      <c r="C350" s="296"/>
      <c r="D350" s="298"/>
      <c r="E350" s="320"/>
      <c r="F350" s="328"/>
      <c r="G350" s="328"/>
      <c r="H350" s="295"/>
      <c r="I350" s="295"/>
      <c r="J350" s="295"/>
      <c r="K350" s="295"/>
      <c r="L350" s="296"/>
      <c r="M350" s="299"/>
      <c r="N350" s="296"/>
      <c r="O350" s="300"/>
      <c r="P350" s="299"/>
    </row>
    <row r="351" spans="1:16">
      <c r="A351" s="329"/>
      <c r="B351" s="302"/>
      <c r="C351" s="303"/>
      <c r="D351" s="305"/>
      <c r="E351" s="309"/>
      <c r="F351" s="302"/>
      <c r="G351" s="302"/>
      <c r="H351" s="302"/>
      <c r="I351" s="302"/>
      <c r="J351" s="302"/>
      <c r="K351" s="302"/>
      <c r="L351" s="303"/>
      <c r="M351" s="306"/>
      <c r="N351" s="303"/>
      <c r="O351" s="307"/>
      <c r="P351" s="306"/>
    </row>
    <row r="352" spans="1:16">
      <c r="A352" s="329"/>
      <c r="B352" s="302"/>
      <c r="C352" s="303"/>
      <c r="D352" s="305"/>
      <c r="E352" s="309"/>
      <c r="F352" s="302"/>
      <c r="G352" s="302"/>
      <c r="H352" s="302"/>
      <c r="I352" s="302"/>
      <c r="J352" s="302"/>
      <c r="K352" s="302"/>
      <c r="L352" s="303"/>
      <c r="M352" s="306"/>
      <c r="N352" s="303"/>
      <c r="O352" s="307"/>
      <c r="P352" s="306"/>
    </row>
    <row r="353" spans="1:16">
      <c r="A353" s="329"/>
      <c r="B353" s="302"/>
      <c r="C353" s="303"/>
      <c r="D353" s="305"/>
      <c r="E353" s="309"/>
      <c r="F353" s="302"/>
      <c r="G353" s="302"/>
      <c r="H353" s="302"/>
      <c r="I353" s="302"/>
      <c r="J353" s="302"/>
      <c r="K353" s="302"/>
      <c r="L353" s="303"/>
      <c r="M353" s="306"/>
      <c r="N353" s="303"/>
      <c r="O353" s="307"/>
      <c r="P353" s="306"/>
    </row>
    <row r="354" spans="1:16">
      <c r="A354" s="329"/>
      <c r="B354" s="302"/>
      <c r="C354" s="303"/>
      <c r="D354" s="305"/>
      <c r="E354" s="309"/>
      <c r="F354" s="302"/>
      <c r="G354" s="302"/>
      <c r="H354" s="302"/>
      <c r="I354" s="302"/>
      <c r="J354" s="302"/>
      <c r="K354" s="302"/>
      <c r="L354" s="303"/>
      <c r="M354" s="306"/>
      <c r="N354" s="303"/>
      <c r="O354" s="307"/>
      <c r="P354" s="306"/>
    </row>
    <row r="355" spans="1:16">
      <c r="A355" s="329"/>
      <c r="B355" s="302"/>
      <c r="C355" s="303"/>
      <c r="D355" s="305"/>
      <c r="E355" s="309"/>
      <c r="F355" s="302"/>
      <c r="G355" s="302"/>
      <c r="H355" s="302"/>
      <c r="I355" s="302"/>
      <c r="J355" s="302"/>
      <c r="K355" s="302"/>
      <c r="L355" s="303"/>
      <c r="M355" s="306"/>
      <c r="N355" s="303"/>
      <c r="O355" s="307"/>
      <c r="P355" s="306"/>
    </row>
    <row r="356" spans="1:16">
      <c r="A356" s="329"/>
      <c r="B356" s="302"/>
      <c r="C356" s="303"/>
      <c r="D356" s="305"/>
      <c r="E356" s="309"/>
      <c r="F356" s="302"/>
      <c r="G356" s="302"/>
      <c r="H356" s="302"/>
      <c r="I356" s="302"/>
      <c r="J356" s="302"/>
      <c r="K356" s="302"/>
      <c r="L356" s="303"/>
      <c r="M356" s="306"/>
      <c r="N356" s="303"/>
      <c r="O356" s="307"/>
      <c r="P356" s="306"/>
    </row>
    <row r="357" spans="1:16">
      <c r="A357" s="329"/>
      <c r="B357" s="302"/>
      <c r="C357" s="303"/>
      <c r="D357" s="305"/>
      <c r="E357" s="309"/>
      <c r="F357" s="302"/>
      <c r="G357" s="302"/>
      <c r="H357" s="302"/>
      <c r="I357" s="302"/>
      <c r="J357" s="302"/>
      <c r="K357" s="302"/>
      <c r="L357" s="303"/>
      <c r="M357" s="306"/>
      <c r="N357" s="303"/>
      <c r="O357" s="307"/>
      <c r="P357" s="306"/>
    </row>
    <row r="358" spans="1:16">
      <c r="A358" s="329"/>
      <c r="B358" s="302"/>
      <c r="C358" s="303"/>
      <c r="D358" s="305"/>
      <c r="E358" s="309"/>
      <c r="F358" s="302"/>
      <c r="G358" s="302"/>
      <c r="H358" s="302"/>
      <c r="I358" s="302"/>
      <c r="J358" s="302"/>
      <c r="K358" s="302"/>
      <c r="L358" s="303"/>
      <c r="M358" s="306"/>
      <c r="N358" s="303"/>
      <c r="O358" s="307"/>
      <c r="P358" s="306"/>
    </row>
    <row r="359" spans="1:16">
      <c r="A359" s="329"/>
      <c r="B359" s="302"/>
      <c r="C359" s="303"/>
      <c r="D359" s="305"/>
      <c r="E359" s="309"/>
      <c r="F359" s="302"/>
      <c r="G359" s="302"/>
      <c r="H359" s="302"/>
      <c r="I359" s="302"/>
      <c r="J359" s="302"/>
      <c r="K359" s="302"/>
      <c r="L359" s="303"/>
      <c r="M359" s="306"/>
      <c r="N359" s="303"/>
      <c r="O359" s="307"/>
      <c r="P359" s="306"/>
    </row>
    <row r="360" spans="1:16">
      <c r="A360" s="329"/>
      <c r="B360" s="302"/>
      <c r="C360" s="303"/>
      <c r="D360" s="305"/>
      <c r="E360" s="309"/>
      <c r="F360" s="302"/>
      <c r="G360" s="302"/>
      <c r="H360" s="302"/>
      <c r="I360" s="302"/>
      <c r="J360" s="302"/>
      <c r="K360" s="302"/>
      <c r="L360" s="303"/>
      <c r="M360" s="306"/>
      <c r="N360" s="303"/>
      <c r="O360" s="307"/>
      <c r="P360" s="306"/>
    </row>
    <row r="361" spans="1:16">
      <c r="A361" s="329"/>
      <c r="B361" s="302"/>
      <c r="C361" s="303"/>
      <c r="D361" s="305"/>
      <c r="E361" s="309"/>
      <c r="F361" s="302"/>
      <c r="G361" s="302"/>
      <c r="H361" s="302"/>
      <c r="I361" s="302"/>
      <c r="J361" s="302"/>
      <c r="K361" s="302"/>
      <c r="L361" s="303"/>
      <c r="M361" s="306"/>
      <c r="N361" s="303"/>
      <c r="O361" s="307"/>
      <c r="P361" s="306"/>
    </row>
    <row r="362" spans="1:16">
      <c r="A362" s="329"/>
      <c r="B362" s="302"/>
      <c r="C362" s="303"/>
      <c r="D362" s="305"/>
      <c r="E362" s="309"/>
      <c r="F362" s="302"/>
      <c r="G362" s="302"/>
      <c r="H362" s="302"/>
      <c r="I362" s="302"/>
      <c r="J362" s="302"/>
      <c r="K362" s="302"/>
      <c r="L362" s="303"/>
      <c r="M362" s="306"/>
      <c r="N362" s="303"/>
      <c r="O362" s="307"/>
      <c r="P362" s="306"/>
    </row>
    <row r="363" spans="1:16">
      <c r="A363" s="329"/>
      <c r="B363" s="302"/>
      <c r="C363" s="303"/>
      <c r="D363" s="305"/>
      <c r="E363" s="309"/>
      <c r="F363" s="302"/>
      <c r="G363" s="302"/>
      <c r="H363" s="302"/>
      <c r="I363" s="302"/>
      <c r="J363" s="302"/>
      <c r="K363" s="302"/>
      <c r="L363" s="303"/>
      <c r="M363" s="306"/>
      <c r="N363" s="303"/>
      <c r="O363" s="307"/>
      <c r="P363" s="306"/>
    </row>
    <row r="364" spans="1:16">
      <c r="A364" s="329"/>
      <c r="B364" s="302"/>
      <c r="C364" s="303"/>
      <c r="D364" s="305"/>
      <c r="E364" s="309"/>
      <c r="F364" s="306"/>
      <c r="G364" s="306"/>
      <c r="H364" s="302"/>
      <c r="I364" s="302"/>
      <c r="J364" s="302"/>
      <c r="K364" s="302"/>
      <c r="L364" s="303"/>
      <c r="M364" s="306"/>
      <c r="N364" s="303"/>
      <c r="O364" s="307"/>
      <c r="P364" s="306"/>
    </row>
    <row r="365" spans="1:16">
      <c r="A365" s="329"/>
      <c r="B365" s="302"/>
      <c r="C365" s="303"/>
      <c r="D365" s="305"/>
      <c r="E365" s="309"/>
      <c r="F365" s="302"/>
      <c r="G365" s="302"/>
      <c r="H365" s="302"/>
      <c r="I365" s="302"/>
      <c r="J365" s="302"/>
      <c r="K365" s="302"/>
      <c r="L365" s="303"/>
      <c r="M365" s="306"/>
      <c r="N365" s="303"/>
      <c r="O365" s="307"/>
      <c r="P365" s="306"/>
    </row>
    <row r="366" spans="1:16">
      <c r="A366" s="329"/>
      <c r="B366" s="302"/>
      <c r="C366" s="303"/>
      <c r="D366" s="305"/>
      <c r="E366" s="309"/>
      <c r="F366" s="302"/>
      <c r="G366" s="302"/>
      <c r="H366" s="302"/>
      <c r="I366" s="302"/>
      <c r="J366" s="302"/>
      <c r="K366" s="302"/>
      <c r="L366" s="303"/>
      <c r="M366" s="306"/>
      <c r="N366" s="303"/>
      <c r="O366" s="307"/>
      <c r="P366" s="306"/>
    </row>
    <row r="367" spans="1:16">
      <c r="A367" s="329"/>
      <c r="B367" s="302"/>
      <c r="C367" s="303"/>
      <c r="D367" s="305"/>
      <c r="E367" s="309"/>
      <c r="F367" s="302"/>
      <c r="G367" s="302"/>
      <c r="H367" s="302"/>
      <c r="I367" s="302"/>
      <c r="J367" s="302"/>
      <c r="K367" s="302"/>
      <c r="L367" s="303"/>
      <c r="M367" s="306"/>
      <c r="N367" s="303"/>
      <c r="O367" s="307"/>
      <c r="P367" s="306"/>
    </row>
    <row r="368" spans="1:16">
      <c r="A368" s="329"/>
      <c r="B368" s="302"/>
      <c r="C368" s="303"/>
      <c r="D368" s="305"/>
      <c r="E368" s="309"/>
      <c r="F368" s="302"/>
      <c r="G368" s="302"/>
      <c r="H368" s="302"/>
      <c r="I368" s="302"/>
      <c r="J368" s="302"/>
      <c r="K368" s="302"/>
      <c r="L368" s="303"/>
      <c r="M368" s="306"/>
      <c r="N368" s="303"/>
      <c r="O368" s="307"/>
      <c r="P368" s="306"/>
    </row>
    <row r="369" spans="1:16" ht="15.75" thickBot="1">
      <c r="A369" s="330"/>
      <c r="B369" s="312"/>
      <c r="C369" s="313"/>
      <c r="D369" s="315"/>
      <c r="E369" s="314"/>
      <c r="F369" s="316"/>
      <c r="G369" s="316"/>
      <c r="H369" s="312"/>
      <c r="I369" s="312"/>
      <c r="J369" s="312"/>
      <c r="K369" s="312"/>
      <c r="L369" s="313"/>
      <c r="M369" s="317"/>
      <c r="N369" s="313"/>
      <c r="O369" s="318"/>
      <c r="P369" s="317"/>
    </row>
    <row r="370" spans="1:16">
      <c r="A370" s="327"/>
      <c r="B370" s="295"/>
      <c r="C370" s="296"/>
      <c r="D370" s="298"/>
      <c r="E370" s="320"/>
      <c r="F370" s="328"/>
      <c r="G370" s="328"/>
      <c r="H370" s="295"/>
      <c r="I370" s="295"/>
      <c r="J370" s="295"/>
      <c r="K370" s="295"/>
      <c r="L370" s="296"/>
      <c r="M370" s="299"/>
      <c r="N370" s="296"/>
      <c r="O370" s="300"/>
      <c r="P370" s="299"/>
    </row>
    <row r="371" spans="1:16">
      <c r="A371" s="329"/>
      <c r="B371" s="302"/>
      <c r="C371" s="303"/>
      <c r="D371" s="305"/>
      <c r="E371" s="309"/>
      <c r="F371" s="302"/>
      <c r="G371" s="302"/>
      <c r="H371" s="302"/>
      <c r="I371" s="302"/>
      <c r="J371" s="302"/>
      <c r="K371" s="302"/>
      <c r="L371" s="303"/>
      <c r="M371" s="306"/>
      <c r="N371" s="303"/>
      <c r="O371" s="307"/>
      <c r="P371" s="306"/>
    </row>
    <row r="372" spans="1:16">
      <c r="A372" s="329"/>
      <c r="B372" s="302"/>
      <c r="C372" s="303"/>
      <c r="D372" s="305"/>
      <c r="E372" s="309"/>
      <c r="F372" s="302"/>
      <c r="G372" s="302"/>
      <c r="H372" s="302"/>
      <c r="I372" s="302"/>
      <c r="J372" s="302"/>
      <c r="K372" s="302"/>
      <c r="L372" s="303"/>
      <c r="M372" s="306"/>
      <c r="N372" s="303"/>
      <c r="O372" s="307"/>
      <c r="P372" s="306"/>
    </row>
    <row r="373" spans="1:16">
      <c r="A373" s="329"/>
      <c r="B373" s="302"/>
      <c r="C373" s="303"/>
      <c r="D373" s="305"/>
      <c r="E373" s="309"/>
      <c r="F373" s="302"/>
      <c r="G373" s="302"/>
      <c r="H373" s="302"/>
      <c r="I373" s="302"/>
      <c r="J373" s="302"/>
      <c r="K373" s="302"/>
      <c r="L373" s="303"/>
      <c r="M373" s="306"/>
      <c r="N373" s="303"/>
      <c r="O373" s="307"/>
      <c r="P373" s="306"/>
    </row>
    <row r="374" spans="1:16">
      <c r="A374" s="329"/>
      <c r="B374" s="302"/>
      <c r="C374" s="303"/>
      <c r="D374" s="305"/>
      <c r="E374" s="309"/>
      <c r="F374" s="302"/>
      <c r="G374" s="302"/>
      <c r="H374" s="302"/>
      <c r="I374" s="302"/>
      <c r="J374" s="302"/>
      <c r="K374" s="302"/>
      <c r="L374" s="303"/>
      <c r="M374" s="306"/>
      <c r="N374" s="303"/>
      <c r="O374" s="307"/>
      <c r="P374" s="306"/>
    </row>
    <row r="375" spans="1:16">
      <c r="A375" s="329"/>
      <c r="B375" s="302"/>
      <c r="C375" s="303"/>
      <c r="D375" s="305"/>
      <c r="E375" s="309"/>
      <c r="F375" s="302"/>
      <c r="G375" s="302"/>
      <c r="H375" s="302"/>
      <c r="I375" s="302"/>
      <c r="J375" s="302"/>
      <c r="K375" s="302"/>
      <c r="L375" s="303"/>
      <c r="M375" s="306"/>
      <c r="N375" s="303"/>
      <c r="O375" s="307"/>
      <c r="P375" s="306"/>
    </row>
    <row r="376" spans="1:16">
      <c r="A376" s="329"/>
      <c r="B376" s="302"/>
      <c r="C376" s="303"/>
      <c r="D376" s="305"/>
      <c r="E376" s="309"/>
      <c r="F376" s="302"/>
      <c r="G376" s="302"/>
      <c r="H376" s="302"/>
      <c r="I376" s="302"/>
      <c r="J376" s="302"/>
      <c r="K376" s="302"/>
      <c r="L376" s="303"/>
      <c r="M376" s="306"/>
      <c r="N376" s="303"/>
      <c r="O376" s="307"/>
      <c r="P376" s="306"/>
    </row>
    <row r="377" spans="1:16">
      <c r="A377" s="329"/>
      <c r="B377" s="302"/>
      <c r="C377" s="303"/>
      <c r="D377" s="305"/>
      <c r="E377" s="309"/>
      <c r="F377" s="302"/>
      <c r="G377" s="302"/>
      <c r="H377" s="302"/>
      <c r="I377" s="302"/>
      <c r="J377" s="302"/>
      <c r="K377" s="302"/>
      <c r="L377" s="303"/>
      <c r="M377" s="306"/>
      <c r="N377" s="303"/>
      <c r="O377" s="307"/>
      <c r="P377" s="306"/>
    </row>
    <row r="378" spans="1:16">
      <c r="A378" s="329"/>
      <c r="B378" s="302"/>
      <c r="C378" s="303"/>
      <c r="D378" s="305"/>
      <c r="E378" s="309"/>
      <c r="F378" s="302"/>
      <c r="G378" s="302"/>
      <c r="H378" s="302"/>
      <c r="I378" s="302"/>
      <c r="J378" s="302"/>
      <c r="K378" s="302"/>
      <c r="L378" s="303"/>
      <c r="M378" s="306"/>
      <c r="N378" s="303"/>
      <c r="O378" s="307"/>
      <c r="P378" s="306"/>
    </row>
    <row r="379" spans="1:16">
      <c r="A379" s="329"/>
      <c r="B379" s="302"/>
      <c r="C379" s="303"/>
      <c r="D379" s="305"/>
      <c r="E379" s="309"/>
      <c r="F379" s="302"/>
      <c r="G379" s="302"/>
      <c r="H379" s="302"/>
      <c r="I379" s="302"/>
      <c r="J379" s="302"/>
      <c r="K379" s="302"/>
      <c r="L379" s="303"/>
      <c r="M379" s="306"/>
      <c r="N379" s="303"/>
      <c r="O379" s="307"/>
      <c r="P379" s="306"/>
    </row>
    <row r="380" spans="1:16">
      <c r="A380" s="329"/>
      <c r="B380" s="302"/>
      <c r="C380" s="303"/>
      <c r="D380" s="305"/>
      <c r="E380" s="309"/>
      <c r="F380" s="302"/>
      <c r="G380" s="302"/>
      <c r="H380" s="302"/>
      <c r="I380" s="302"/>
      <c r="J380" s="302"/>
      <c r="K380" s="302"/>
      <c r="L380" s="303"/>
      <c r="M380" s="306"/>
      <c r="N380" s="303"/>
      <c r="O380" s="307"/>
      <c r="P380" s="306"/>
    </row>
    <row r="381" spans="1:16">
      <c r="A381" s="329"/>
      <c r="B381" s="302"/>
      <c r="C381" s="303"/>
      <c r="D381" s="305"/>
      <c r="E381" s="309"/>
      <c r="F381" s="302"/>
      <c r="G381" s="302"/>
      <c r="H381" s="302"/>
      <c r="I381" s="302"/>
      <c r="J381" s="302"/>
      <c r="K381" s="302"/>
      <c r="L381" s="303"/>
      <c r="M381" s="306"/>
      <c r="N381" s="303"/>
      <c r="O381" s="307"/>
      <c r="P381" s="306"/>
    </row>
    <row r="382" spans="1:16">
      <c r="A382" s="329"/>
      <c r="B382" s="302"/>
      <c r="C382" s="303"/>
      <c r="D382" s="305"/>
      <c r="E382" s="309"/>
      <c r="F382" s="302"/>
      <c r="G382" s="302"/>
      <c r="H382" s="302"/>
      <c r="I382" s="302"/>
      <c r="J382" s="302"/>
      <c r="K382" s="302"/>
      <c r="L382" s="303"/>
      <c r="M382" s="306"/>
      <c r="N382" s="303"/>
      <c r="O382" s="307"/>
      <c r="P382" s="306"/>
    </row>
    <row r="383" spans="1:16">
      <c r="A383" s="329"/>
      <c r="B383" s="302"/>
      <c r="C383" s="303"/>
      <c r="D383" s="305"/>
      <c r="E383" s="309"/>
      <c r="F383" s="302"/>
      <c r="G383" s="302"/>
      <c r="H383" s="302"/>
      <c r="I383" s="302"/>
      <c r="J383" s="302"/>
      <c r="K383" s="302"/>
      <c r="L383" s="303"/>
      <c r="M383" s="306"/>
      <c r="N383" s="303"/>
      <c r="O383" s="307"/>
      <c r="P383" s="306"/>
    </row>
    <row r="384" spans="1:16">
      <c r="A384" s="329"/>
      <c r="B384" s="302"/>
      <c r="C384" s="303"/>
      <c r="D384" s="305"/>
      <c r="E384" s="309"/>
      <c r="F384" s="306"/>
      <c r="G384" s="306"/>
      <c r="H384" s="302"/>
      <c r="I384" s="302"/>
      <c r="J384" s="302"/>
      <c r="K384" s="302"/>
      <c r="L384" s="303"/>
      <c r="M384" s="306"/>
      <c r="N384" s="303"/>
      <c r="O384" s="307"/>
      <c r="P384" s="306"/>
    </row>
    <row r="385" spans="1:16">
      <c r="A385" s="329"/>
      <c r="B385" s="302"/>
      <c r="C385" s="303"/>
      <c r="D385" s="305"/>
      <c r="E385" s="309"/>
      <c r="F385" s="302"/>
      <c r="G385" s="302"/>
      <c r="H385" s="302"/>
      <c r="I385" s="302"/>
      <c r="J385" s="302"/>
      <c r="K385" s="302"/>
      <c r="L385" s="303"/>
      <c r="M385" s="306"/>
      <c r="N385" s="303"/>
      <c r="O385" s="307"/>
      <c r="P385" s="306"/>
    </row>
    <row r="386" spans="1:16">
      <c r="A386" s="329"/>
      <c r="B386" s="302"/>
      <c r="C386" s="303"/>
      <c r="D386" s="305"/>
      <c r="E386" s="309"/>
      <c r="F386" s="302"/>
      <c r="G386" s="302"/>
      <c r="H386" s="302"/>
      <c r="I386" s="302"/>
      <c r="J386" s="302"/>
      <c r="K386" s="302"/>
      <c r="L386" s="303"/>
      <c r="M386" s="306"/>
      <c r="N386" s="303"/>
      <c r="O386" s="307"/>
      <c r="P386" s="306"/>
    </row>
    <row r="387" spans="1:16">
      <c r="A387" s="329"/>
      <c r="B387" s="302"/>
      <c r="C387" s="303"/>
      <c r="D387" s="305"/>
      <c r="E387" s="309"/>
      <c r="F387" s="302"/>
      <c r="G387" s="302"/>
      <c r="H387" s="302"/>
      <c r="I387" s="302"/>
      <c r="J387" s="302"/>
      <c r="K387" s="302"/>
      <c r="L387" s="303"/>
      <c r="M387" s="306"/>
      <c r="N387" s="303"/>
      <c r="O387" s="307"/>
      <c r="P387" s="306"/>
    </row>
    <row r="388" spans="1:16">
      <c r="A388" s="329"/>
      <c r="B388" s="302"/>
      <c r="C388" s="303"/>
      <c r="D388" s="305"/>
      <c r="E388" s="309"/>
      <c r="F388" s="302"/>
      <c r="G388" s="302"/>
      <c r="H388" s="302"/>
      <c r="I388" s="302"/>
      <c r="J388" s="302"/>
      <c r="K388" s="302"/>
      <c r="L388" s="303"/>
      <c r="M388" s="306"/>
      <c r="N388" s="303"/>
      <c r="O388" s="307"/>
      <c r="P388" s="306"/>
    </row>
    <row r="389" spans="1:16" ht="15.75" thickBot="1">
      <c r="A389" s="330"/>
      <c r="B389" s="312"/>
      <c r="C389" s="313"/>
      <c r="D389" s="315"/>
      <c r="E389" s="314"/>
      <c r="F389" s="316"/>
      <c r="G389" s="316"/>
      <c r="H389" s="312"/>
      <c r="I389" s="312"/>
      <c r="J389" s="312"/>
      <c r="K389" s="312"/>
      <c r="L389" s="313"/>
      <c r="M389" s="317"/>
      <c r="N389" s="313"/>
      <c r="O389" s="318"/>
      <c r="P389" s="317"/>
    </row>
    <row r="390" spans="1:16">
      <c r="A390" s="327"/>
      <c r="B390" s="295"/>
      <c r="C390" s="296"/>
      <c r="D390" s="298"/>
      <c r="E390" s="320"/>
      <c r="F390" s="328"/>
      <c r="G390" s="328"/>
      <c r="H390" s="295"/>
      <c r="I390" s="295"/>
      <c r="J390" s="295"/>
      <c r="K390" s="295"/>
      <c r="L390" s="296"/>
      <c r="M390" s="299"/>
      <c r="N390" s="296"/>
      <c r="O390" s="300"/>
      <c r="P390" s="299"/>
    </row>
    <row r="391" spans="1:16">
      <c r="A391" s="329"/>
      <c r="B391" s="302"/>
      <c r="C391" s="303"/>
      <c r="D391" s="305"/>
      <c r="E391" s="309"/>
      <c r="F391" s="302"/>
      <c r="G391" s="302"/>
      <c r="H391" s="302"/>
      <c r="I391" s="302"/>
      <c r="J391" s="302"/>
      <c r="K391" s="302"/>
      <c r="L391" s="303"/>
      <c r="M391" s="306"/>
      <c r="N391" s="303"/>
      <c r="O391" s="307"/>
      <c r="P391" s="306"/>
    </row>
    <row r="392" spans="1:16">
      <c r="A392" s="329"/>
      <c r="B392" s="302"/>
      <c r="C392" s="303"/>
      <c r="D392" s="305"/>
      <c r="E392" s="309"/>
      <c r="F392" s="302"/>
      <c r="G392" s="302"/>
      <c r="H392" s="302"/>
      <c r="I392" s="302"/>
      <c r="J392" s="302"/>
      <c r="K392" s="302"/>
      <c r="L392" s="303"/>
      <c r="M392" s="306"/>
      <c r="N392" s="303"/>
      <c r="O392" s="307"/>
      <c r="P392" s="306"/>
    </row>
    <row r="393" spans="1:16">
      <c r="A393" s="329"/>
      <c r="B393" s="302"/>
      <c r="C393" s="303"/>
      <c r="D393" s="305"/>
      <c r="E393" s="309"/>
      <c r="F393" s="302"/>
      <c r="G393" s="302"/>
      <c r="H393" s="302"/>
      <c r="I393" s="302"/>
      <c r="J393" s="302"/>
      <c r="K393" s="302"/>
      <c r="L393" s="303"/>
      <c r="M393" s="306"/>
      <c r="N393" s="303"/>
      <c r="O393" s="307"/>
      <c r="P393" s="306"/>
    </row>
    <row r="394" spans="1:16">
      <c r="A394" s="329"/>
      <c r="B394" s="302"/>
      <c r="C394" s="303"/>
      <c r="D394" s="305"/>
      <c r="E394" s="309"/>
      <c r="F394" s="302"/>
      <c r="G394" s="302"/>
      <c r="H394" s="302"/>
      <c r="I394" s="302"/>
      <c r="J394" s="302"/>
      <c r="K394" s="302"/>
      <c r="L394" s="303"/>
      <c r="M394" s="306"/>
      <c r="N394" s="303"/>
      <c r="O394" s="307"/>
      <c r="P394" s="306"/>
    </row>
    <row r="395" spans="1:16">
      <c r="A395" s="329"/>
      <c r="B395" s="302"/>
      <c r="C395" s="303"/>
      <c r="D395" s="305"/>
      <c r="E395" s="309"/>
      <c r="F395" s="302"/>
      <c r="G395" s="302"/>
      <c r="H395" s="302"/>
      <c r="I395" s="302"/>
      <c r="J395" s="302"/>
      <c r="K395" s="302"/>
      <c r="L395" s="303"/>
      <c r="M395" s="306"/>
      <c r="N395" s="303"/>
      <c r="O395" s="307"/>
      <c r="P395" s="306"/>
    </row>
    <row r="396" spans="1:16">
      <c r="A396" s="329"/>
      <c r="B396" s="302"/>
      <c r="C396" s="303"/>
      <c r="D396" s="305"/>
      <c r="E396" s="309"/>
      <c r="F396" s="302"/>
      <c r="G396" s="302"/>
      <c r="H396" s="302"/>
      <c r="I396" s="302"/>
      <c r="J396" s="302"/>
      <c r="K396" s="302"/>
      <c r="L396" s="303"/>
      <c r="M396" s="306"/>
      <c r="N396" s="303"/>
      <c r="O396" s="307"/>
      <c r="P396" s="306"/>
    </row>
    <row r="397" spans="1:16">
      <c r="A397" s="329"/>
      <c r="B397" s="302"/>
      <c r="C397" s="303"/>
      <c r="D397" s="305"/>
      <c r="E397" s="309"/>
      <c r="F397" s="302"/>
      <c r="G397" s="302"/>
      <c r="H397" s="302"/>
      <c r="I397" s="302"/>
      <c r="J397" s="302"/>
      <c r="K397" s="302"/>
      <c r="L397" s="303"/>
      <c r="M397" s="306"/>
      <c r="N397" s="303"/>
      <c r="O397" s="307"/>
      <c r="P397" s="306"/>
    </row>
    <row r="398" spans="1:16">
      <c r="A398" s="329"/>
      <c r="B398" s="302"/>
      <c r="C398" s="303"/>
      <c r="D398" s="305"/>
      <c r="E398" s="309"/>
      <c r="F398" s="302"/>
      <c r="G398" s="302"/>
      <c r="H398" s="302"/>
      <c r="I398" s="302"/>
      <c r="J398" s="302"/>
      <c r="K398" s="302"/>
      <c r="L398" s="303"/>
      <c r="M398" s="306"/>
      <c r="N398" s="303"/>
      <c r="O398" s="307"/>
      <c r="P398" s="306"/>
    </row>
    <row r="399" spans="1:16">
      <c r="A399" s="329"/>
      <c r="B399" s="302"/>
      <c r="C399" s="303"/>
      <c r="D399" s="305"/>
      <c r="E399" s="309"/>
      <c r="F399" s="302"/>
      <c r="G399" s="302"/>
      <c r="H399" s="302"/>
      <c r="I399" s="302"/>
      <c r="J399" s="302"/>
      <c r="K399" s="302"/>
      <c r="L399" s="303"/>
      <c r="M399" s="306"/>
      <c r="N399" s="303"/>
      <c r="O399" s="307"/>
      <c r="P399" s="306"/>
    </row>
    <row r="400" spans="1:16">
      <c r="A400" s="329"/>
      <c r="B400" s="302"/>
      <c r="C400" s="303"/>
      <c r="D400" s="305"/>
      <c r="E400" s="309"/>
      <c r="F400" s="302"/>
      <c r="G400" s="302"/>
      <c r="H400" s="302"/>
      <c r="I400" s="302"/>
      <c r="J400" s="302"/>
      <c r="K400" s="302"/>
      <c r="L400" s="303"/>
      <c r="M400" s="306"/>
      <c r="N400" s="303"/>
      <c r="O400" s="307"/>
      <c r="P400" s="306"/>
    </row>
    <row r="401" spans="1:16">
      <c r="A401" s="329"/>
      <c r="B401" s="302"/>
      <c r="C401" s="303"/>
      <c r="D401" s="305"/>
      <c r="E401" s="309"/>
      <c r="F401" s="302"/>
      <c r="G401" s="302"/>
      <c r="H401" s="302"/>
      <c r="I401" s="302"/>
      <c r="J401" s="302"/>
      <c r="K401" s="302"/>
      <c r="L401" s="303"/>
      <c r="M401" s="306"/>
      <c r="N401" s="303"/>
      <c r="O401" s="307"/>
      <c r="P401" s="306"/>
    </row>
    <row r="402" spans="1:16">
      <c r="A402" s="329"/>
      <c r="B402" s="302"/>
      <c r="C402" s="303"/>
      <c r="D402" s="305"/>
      <c r="E402" s="309"/>
      <c r="F402" s="302"/>
      <c r="G402" s="302"/>
      <c r="H402" s="302"/>
      <c r="I402" s="302"/>
      <c r="J402" s="302"/>
      <c r="K402" s="302"/>
      <c r="L402" s="303"/>
      <c r="M402" s="306"/>
      <c r="N402" s="303"/>
      <c r="O402" s="307"/>
      <c r="P402" s="306"/>
    </row>
    <row r="403" spans="1:16">
      <c r="A403" s="329"/>
      <c r="B403" s="302"/>
      <c r="C403" s="303"/>
      <c r="D403" s="305"/>
      <c r="E403" s="309"/>
      <c r="F403" s="302"/>
      <c r="G403" s="302"/>
      <c r="H403" s="302"/>
      <c r="I403" s="302"/>
      <c r="J403" s="302"/>
      <c r="K403" s="302"/>
      <c r="L403" s="303"/>
      <c r="M403" s="306"/>
      <c r="N403" s="303"/>
      <c r="O403" s="307"/>
      <c r="P403" s="306"/>
    </row>
    <row r="404" spans="1:16">
      <c r="A404" s="329"/>
      <c r="B404" s="302"/>
      <c r="C404" s="303"/>
      <c r="D404" s="305"/>
      <c r="E404" s="309"/>
      <c r="F404" s="306"/>
      <c r="G404" s="306"/>
      <c r="H404" s="302"/>
      <c r="I404" s="302"/>
      <c r="J404" s="302"/>
      <c r="K404" s="302"/>
      <c r="L404" s="303"/>
      <c r="M404" s="306"/>
      <c r="N404" s="303"/>
      <c r="O404" s="307"/>
      <c r="P404" s="306"/>
    </row>
    <row r="405" spans="1:16">
      <c r="A405" s="329"/>
      <c r="B405" s="302"/>
      <c r="C405" s="303"/>
      <c r="D405" s="305"/>
      <c r="E405" s="309"/>
      <c r="F405" s="302"/>
      <c r="G405" s="302"/>
      <c r="H405" s="302"/>
      <c r="I405" s="302"/>
      <c r="J405" s="302"/>
      <c r="K405" s="302"/>
      <c r="L405" s="303"/>
      <c r="M405" s="306"/>
      <c r="N405" s="303"/>
      <c r="O405" s="307"/>
      <c r="P405" s="306"/>
    </row>
    <row r="406" spans="1:16">
      <c r="A406" s="329"/>
      <c r="B406" s="302"/>
      <c r="C406" s="303"/>
      <c r="D406" s="305"/>
      <c r="E406" s="309"/>
      <c r="F406" s="302"/>
      <c r="G406" s="302"/>
      <c r="H406" s="302"/>
      <c r="I406" s="302"/>
      <c r="J406" s="302"/>
      <c r="K406" s="302"/>
      <c r="L406" s="303"/>
      <c r="M406" s="306"/>
      <c r="N406" s="303"/>
      <c r="O406" s="307"/>
      <c r="P406" s="306"/>
    </row>
    <row r="407" spans="1:16">
      <c r="A407" s="329"/>
      <c r="B407" s="302"/>
      <c r="C407" s="303"/>
      <c r="D407" s="305"/>
      <c r="E407" s="309"/>
      <c r="F407" s="302"/>
      <c r="G407" s="302"/>
      <c r="H407" s="302"/>
      <c r="I407" s="302"/>
      <c r="J407" s="302"/>
      <c r="K407" s="302"/>
      <c r="L407" s="303"/>
      <c r="M407" s="306"/>
      <c r="N407" s="303"/>
      <c r="O407" s="307"/>
      <c r="P407" s="306"/>
    </row>
    <row r="408" spans="1:16">
      <c r="A408" s="329"/>
      <c r="B408" s="302"/>
      <c r="C408" s="303"/>
      <c r="D408" s="305"/>
      <c r="E408" s="309"/>
      <c r="F408" s="302"/>
      <c r="G408" s="302"/>
      <c r="H408" s="302"/>
      <c r="I408" s="302"/>
      <c r="J408" s="302"/>
      <c r="K408" s="302"/>
      <c r="L408" s="303"/>
      <c r="M408" s="306"/>
      <c r="N408" s="303"/>
      <c r="O408" s="307"/>
      <c r="P408" s="306"/>
    </row>
    <row r="409" spans="1:16" ht="15.75" thickBot="1">
      <c r="A409" s="330"/>
      <c r="B409" s="312"/>
      <c r="C409" s="313"/>
      <c r="D409" s="315"/>
      <c r="E409" s="314"/>
      <c r="F409" s="316"/>
      <c r="G409" s="316"/>
      <c r="H409" s="312"/>
      <c r="I409" s="312"/>
      <c r="J409" s="312"/>
      <c r="K409" s="312"/>
      <c r="L409" s="313"/>
      <c r="M409" s="317"/>
      <c r="N409" s="313"/>
      <c r="O409" s="318"/>
      <c r="P409" s="317"/>
    </row>
    <row r="410" spans="1:16">
      <c r="A410" s="327"/>
      <c r="B410" s="295"/>
      <c r="C410" s="296"/>
      <c r="D410" s="298"/>
      <c r="E410" s="320"/>
      <c r="F410" s="328"/>
      <c r="G410" s="328"/>
      <c r="H410" s="295"/>
      <c r="I410" s="295"/>
      <c r="J410" s="295"/>
      <c r="K410" s="295"/>
      <c r="L410" s="296"/>
      <c r="M410" s="299"/>
      <c r="N410" s="296"/>
      <c r="O410" s="300"/>
      <c r="P410" s="299"/>
    </row>
    <row r="411" spans="1:16">
      <c r="A411" s="329"/>
      <c r="B411" s="302"/>
      <c r="C411" s="303"/>
      <c r="D411" s="305"/>
      <c r="E411" s="309"/>
      <c r="F411" s="302"/>
      <c r="G411" s="302"/>
      <c r="H411" s="302"/>
      <c r="I411" s="302"/>
      <c r="J411" s="302"/>
      <c r="K411" s="302"/>
      <c r="L411" s="303"/>
      <c r="M411" s="306"/>
      <c r="N411" s="303"/>
      <c r="O411" s="307"/>
      <c r="P411" s="306"/>
    </row>
    <row r="412" spans="1:16">
      <c r="A412" s="329"/>
      <c r="B412" s="302"/>
      <c r="C412" s="303"/>
      <c r="D412" s="305"/>
      <c r="E412" s="309"/>
      <c r="F412" s="302"/>
      <c r="G412" s="302"/>
      <c r="H412" s="302"/>
      <c r="I412" s="302"/>
      <c r="J412" s="302"/>
      <c r="K412" s="302"/>
      <c r="L412" s="303"/>
      <c r="M412" s="306"/>
      <c r="N412" s="303"/>
      <c r="O412" s="307"/>
      <c r="P412" s="306"/>
    </row>
    <row r="413" spans="1:16">
      <c r="A413" s="329"/>
      <c r="B413" s="302"/>
      <c r="C413" s="303"/>
      <c r="D413" s="305"/>
      <c r="E413" s="309"/>
      <c r="F413" s="302"/>
      <c r="G413" s="302"/>
      <c r="H413" s="302"/>
      <c r="I413" s="302"/>
      <c r="J413" s="302"/>
      <c r="K413" s="302"/>
      <c r="L413" s="303"/>
      <c r="M413" s="306"/>
      <c r="N413" s="303"/>
      <c r="O413" s="307"/>
      <c r="P413" s="306"/>
    </row>
    <row r="414" spans="1:16">
      <c r="A414" s="329"/>
      <c r="B414" s="302"/>
      <c r="C414" s="303"/>
      <c r="D414" s="305"/>
      <c r="E414" s="309"/>
      <c r="F414" s="302"/>
      <c r="G414" s="302"/>
      <c r="H414" s="302"/>
      <c r="I414" s="302"/>
      <c r="J414" s="302"/>
      <c r="K414" s="302"/>
      <c r="L414" s="303"/>
      <c r="M414" s="306"/>
      <c r="N414" s="303"/>
      <c r="O414" s="307"/>
      <c r="P414" s="306"/>
    </row>
    <row r="415" spans="1:16">
      <c r="A415" s="329"/>
      <c r="B415" s="302"/>
      <c r="C415" s="303"/>
      <c r="D415" s="305"/>
      <c r="E415" s="309"/>
      <c r="F415" s="302"/>
      <c r="G415" s="302"/>
      <c r="H415" s="302"/>
      <c r="I415" s="302"/>
      <c r="J415" s="302"/>
      <c r="K415" s="302"/>
      <c r="L415" s="303"/>
      <c r="M415" s="306"/>
      <c r="N415" s="303"/>
      <c r="O415" s="307"/>
      <c r="P415" s="306"/>
    </row>
    <row r="416" spans="1:16">
      <c r="A416" s="329"/>
      <c r="B416" s="302"/>
      <c r="C416" s="303"/>
      <c r="D416" s="305"/>
      <c r="E416" s="309"/>
      <c r="F416" s="302"/>
      <c r="G416" s="302"/>
      <c r="H416" s="302"/>
      <c r="I416" s="302"/>
      <c r="J416" s="302"/>
      <c r="K416" s="302"/>
      <c r="L416" s="303"/>
      <c r="M416" s="306"/>
      <c r="N416" s="303"/>
      <c r="O416" s="307"/>
      <c r="P416" s="306"/>
    </row>
    <row r="417" spans="1:16">
      <c r="A417" s="329"/>
      <c r="B417" s="302"/>
      <c r="C417" s="303"/>
      <c r="D417" s="305"/>
      <c r="E417" s="309"/>
      <c r="F417" s="302"/>
      <c r="G417" s="302"/>
      <c r="H417" s="302"/>
      <c r="I417" s="302"/>
      <c r="J417" s="302"/>
      <c r="K417" s="302"/>
      <c r="L417" s="303"/>
      <c r="M417" s="306"/>
      <c r="N417" s="303"/>
      <c r="O417" s="307"/>
      <c r="P417" s="306"/>
    </row>
    <row r="418" spans="1:16">
      <c r="A418" s="329"/>
      <c r="B418" s="302"/>
      <c r="C418" s="303"/>
      <c r="D418" s="305"/>
      <c r="E418" s="309"/>
      <c r="F418" s="302"/>
      <c r="G418" s="302"/>
      <c r="H418" s="302"/>
      <c r="I418" s="302"/>
      <c r="J418" s="302"/>
      <c r="K418" s="302"/>
      <c r="L418" s="303"/>
      <c r="M418" s="306"/>
      <c r="N418" s="303"/>
      <c r="O418" s="307"/>
      <c r="P418" s="306"/>
    </row>
    <row r="419" spans="1:16">
      <c r="A419" s="329"/>
      <c r="B419" s="302"/>
      <c r="C419" s="303"/>
      <c r="D419" s="305"/>
      <c r="E419" s="309"/>
      <c r="F419" s="302"/>
      <c r="G419" s="302"/>
      <c r="H419" s="302"/>
      <c r="I419" s="302"/>
      <c r="J419" s="302"/>
      <c r="K419" s="302"/>
      <c r="L419" s="303"/>
      <c r="M419" s="306"/>
      <c r="N419" s="303"/>
      <c r="O419" s="307"/>
      <c r="P419" s="306"/>
    </row>
    <row r="420" spans="1:16">
      <c r="A420" s="329"/>
      <c r="B420" s="302"/>
      <c r="C420" s="303"/>
      <c r="D420" s="305"/>
      <c r="E420" s="309"/>
      <c r="F420" s="302"/>
      <c r="G420" s="302"/>
      <c r="H420" s="302"/>
      <c r="I420" s="302"/>
      <c r="J420" s="302"/>
      <c r="K420" s="302"/>
      <c r="L420" s="303"/>
      <c r="M420" s="306"/>
      <c r="N420" s="303"/>
      <c r="O420" s="307"/>
      <c r="P420" s="306"/>
    </row>
    <row r="421" spans="1:16">
      <c r="A421" s="329"/>
      <c r="B421" s="302"/>
      <c r="C421" s="303"/>
      <c r="D421" s="305"/>
      <c r="E421" s="309"/>
      <c r="F421" s="302"/>
      <c r="G421" s="302"/>
      <c r="H421" s="302"/>
      <c r="I421" s="302"/>
      <c r="J421" s="302"/>
      <c r="K421" s="302"/>
      <c r="L421" s="303"/>
      <c r="M421" s="306"/>
      <c r="N421" s="303"/>
      <c r="O421" s="307"/>
      <c r="P421" s="306"/>
    </row>
    <row r="422" spans="1:16">
      <c r="A422" s="329"/>
      <c r="B422" s="302"/>
      <c r="C422" s="303"/>
      <c r="D422" s="305"/>
      <c r="E422" s="309"/>
      <c r="F422" s="302"/>
      <c r="G422" s="302"/>
      <c r="H422" s="302"/>
      <c r="I422" s="302"/>
      <c r="J422" s="302"/>
      <c r="K422" s="302"/>
      <c r="L422" s="303"/>
      <c r="M422" s="306"/>
      <c r="N422" s="303"/>
      <c r="O422" s="307"/>
      <c r="P422" s="306"/>
    </row>
    <row r="423" spans="1:16">
      <c r="A423" s="329"/>
      <c r="B423" s="302"/>
      <c r="C423" s="303"/>
      <c r="D423" s="305"/>
      <c r="E423" s="309"/>
      <c r="F423" s="302"/>
      <c r="G423" s="302"/>
      <c r="H423" s="302"/>
      <c r="I423" s="302"/>
      <c r="J423" s="302"/>
      <c r="K423" s="302"/>
      <c r="L423" s="303"/>
      <c r="M423" s="306"/>
      <c r="N423" s="303"/>
      <c r="O423" s="307"/>
      <c r="P423" s="306"/>
    </row>
    <row r="424" spans="1:16">
      <c r="A424" s="329"/>
      <c r="B424" s="302"/>
      <c r="C424" s="303"/>
      <c r="D424" s="305"/>
      <c r="E424" s="309"/>
      <c r="F424" s="306"/>
      <c r="G424" s="306"/>
      <c r="H424" s="302"/>
      <c r="I424" s="302"/>
      <c r="J424" s="302"/>
      <c r="K424" s="302"/>
      <c r="L424" s="303"/>
      <c r="M424" s="306"/>
      <c r="N424" s="303"/>
      <c r="O424" s="307"/>
      <c r="P424" s="306"/>
    </row>
    <row r="425" spans="1:16">
      <c r="A425" s="329"/>
      <c r="B425" s="302"/>
      <c r="C425" s="303"/>
      <c r="D425" s="305"/>
      <c r="E425" s="309"/>
      <c r="F425" s="302"/>
      <c r="G425" s="302"/>
      <c r="H425" s="302"/>
      <c r="I425" s="302"/>
      <c r="J425" s="302"/>
      <c r="K425" s="302"/>
      <c r="L425" s="303"/>
      <c r="M425" s="306"/>
      <c r="N425" s="303"/>
      <c r="O425" s="307"/>
      <c r="P425" s="306"/>
    </row>
    <row r="426" spans="1:16">
      <c r="A426" s="329"/>
      <c r="B426" s="302"/>
      <c r="C426" s="303"/>
      <c r="D426" s="305"/>
      <c r="E426" s="309"/>
      <c r="F426" s="302"/>
      <c r="G426" s="302"/>
      <c r="H426" s="302"/>
      <c r="I426" s="302"/>
      <c r="J426" s="302"/>
      <c r="K426" s="302"/>
      <c r="L426" s="303"/>
      <c r="M426" s="306"/>
      <c r="N426" s="303"/>
      <c r="O426" s="307"/>
      <c r="P426" s="306"/>
    </row>
    <row r="427" spans="1:16">
      <c r="A427" s="329"/>
      <c r="B427" s="302"/>
      <c r="C427" s="303"/>
      <c r="D427" s="305"/>
      <c r="E427" s="309"/>
      <c r="F427" s="302"/>
      <c r="G427" s="302"/>
      <c r="H427" s="302"/>
      <c r="I427" s="302"/>
      <c r="J427" s="302"/>
      <c r="K427" s="302"/>
      <c r="L427" s="303"/>
      <c r="M427" s="306"/>
      <c r="N427" s="303"/>
      <c r="O427" s="307"/>
      <c r="P427" s="306"/>
    </row>
    <row r="428" spans="1:16">
      <c r="A428" s="329"/>
      <c r="B428" s="302"/>
      <c r="C428" s="303"/>
      <c r="D428" s="305"/>
      <c r="E428" s="309"/>
      <c r="F428" s="302"/>
      <c r="G428" s="302"/>
      <c r="H428" s="302"/>
      <c r="I428" s="302"/>
      <c r="J428" s="302"/>
      <c r="K428" s="302"/>
      <c r="L428" s="303"/>
      <c r="M428" s="306"/>
      <c r="N428" s="303"/>
      <c r="O428" s="307"/>
      <c r="P428" s="306"/>
    </row>
    <row r="429" spans="1:16" ht="15.75" thickBot="1">
      <c r="A429" s="330"/>
      <c r="B429" s="312"/>
      <c r="C429" s="313"/>
      <c r="D429" s="315"/>
      <c r="E429" s="314"/>
      <c r="F429" s="316"/>
      <c r="G429" s="316"/>
      <c r="H429" s="312"/>
      <c r="I429" s="312"/>
      <c r="J429" s="312"/>
      <c r="K429" s="312"/>
      <c r="L429" s="313"/>
      <c r="M429" s="317"/>
      <c r="N429" s="313"/>
      <c r="O429" s="318"/>
      <c r="P429" s="317"/>
    </row>
    <row r="430" spans="1:16">
      <c r="A430" s="327"/>
      <c r="B430" s="295"/>
      <c r="C430" s="296"/>
      <c r="D430" s="298"/>
      <c r="E430" s="320"/>
      <c r="F430" s="328"/>
      <c r="G430" s="328"/>
      <c r="H430" s="295"/>
      <c r="I430" s="295"/>
      <c r="J430" s="295"/>
      <c r="K430" s="295"/>
      <c r="L430" s="296"/>
      <c r="M430" s="299"/>
      <c r="N430" s="296"/>
      <c r="O430" s="300"/>
      <c r="P430" s="299"/>
    </row>
    <row r="431" spans="1:16">
      <c r="A431" s="329"/>
      <c r="B431" s="302"/>
      <c r="C431" s="303"/>
      <c r="D431" s="305"/>
      <c r="E431" s="309"/>
      <c r="F431" s="302"/>
      <c r="G431" s="302"/>
      <c r="H431" s="302"/>
      <c r="I431" s="302"/>
      <c r="J431" s="302"/>
      <c r="K431" s="302"/>
      <c r="L431" s="303"/>
      <c r="M431" s="306"/>
      <c r="N431" s="303"/>
      <c r="O431" s="307"/>
      <c r="P431" s="306"/>
    </row>
    <row r="432" spans="1:16">
      <c r="A432" s="329"/>
      <c r="B432" s="302"/>
      <c r="C432" s="303"/>
      <c r="D432" s="305"/>
      <c r="E432" s="309"/>
      <c r="F432" s="302"/>
      <c r="G432" s="302"/>
      <c r="H432" s="302"/>
      <c r="I432" s="302"/>
      <c r="J432" s="302"/>
      <c r="K432" s="302"/>
      <c r="L432" s="303"/>
      <c r="M432" s="306"/>
      <c r="N432" s="303"/>
      <c r="O432" s="307"/>
      <c r="P432" s="306"/>
    </row>
    <row r="433" spans="1:16">
      <c r="A433" s="329"/>
      <c r="B433" s="302"/>
      <c r="C433" s="303"/>
      <c r="D433" s="305"/>
      <c r="E433" s="309"/>
      <c r="F433" s="302"/>
      <c r="G433" s="302"/>
      <c r="H433" s="302"/>
      <c r="I433" s="302"/>
      <c r="J433" s="302"/>
      <c r="K433" s="302"/>
      <c r="L433" s="303"/>
      <c r="M433" s="306"/>
      <c r="N433" s="303"/>
      <c r="O433" s="307"/>
      <c r="P433" s="306"/>
    </row>
    <row r="434" spans="1:16">
      <c r="A434" s="329"/>
      <c r="B434" s="302"/>
      <c r="C434" s="303"/>
      <c r="D434" s="305"/>
      <c r="E434" s="309"/>
      <c r="F434" s="302"/>
      <c r="G434" s="302"/>
      <c r="H434" s="302"/>
      <c r="I434" s="302"/>
      <c r="J434" s="302"/>
      <c r="K434" s="302"/>
      <c r="L434" s="303"/>
      <c r="M434" s="306"/>
      <c r="N434" s="303"/>
      <c r="O434" s="307"/>
      <c r="P434" s="306"/>
    </row>
    <row r="435" spans="1:16">
      <c r="A435" s="329"/>
      <c r="B435" s="302"/>
      <c r="C435" s="303"/>
      <c r="D435" s="305"/>
      <c r="E435" s="309"/>
      <c r="F435" s="302"/>
      <c r="G435" s="302"/>
      <c r="H435" s="302"/>
      <c r="I435" s="302"/>
      <c r="J435" s="302"/>
      <c r="K435" s="302"/>
      <c r="L435" s="303"/>
      <c r="M435" s="306"/>
      <c r="N435" s="303"/>
      <c r="O435" s="307"/>
      <c r="P435" s="306"/>
    </row>
    <row r="436" spans="1:16">
      <c r="A436" s="329"/>
      <c r="B436" s="302"/>
      <c r="C436" s="303"/>
      <c r="D436" s="305"/>
      <c r="E436" s="309"/>
      <c r="F436" s="302"/>
      <c r="G436" s="302"/>
      <c r="H436" s="302"/>
      <c r="I436" s="302"/>
      <c r="J436" s="302"/>
      <c r="K436" s="302"/>
      <c r="L436" s="303"/>
      <c r="M436" s="306"/>
      <c r="N436" s="303"/>
      <c r="O436" s="307"/>
      <c r="P436" s="306"/>
    </row>
    <row r="437" spans="1:16">
      <c r="A437" s="329"/>
      <c r="B437" s="302"/>
      <c r="C437" s="303"/>
      <c r="D437" s="305"/>
      <c r="E437" s="309"/>
      <c r="F437" s="302"/>
      <c r="G437" s="302"/>
      <c r="H437" s="302"/>
      <c r="I437" s="302"/>
      <c r="J437" s="302"/>
      <c r="K437" s="302"/>
      <c r="L437" s="303"/>
      <c r="M437" s="306"/>
      <c r="N437" s="303"/>
      <c r="O437" s="307"/>
      <c r="P437" s="306"/>
    </row>
    <row r="438" spans="1:16">
      <c r="A438" s="329"/>
      <c r="B438" s="302"/>
      <c r="C438" s="303"/>
      <c r="D438" s="305"/>
      <c r="E438" s="309"/>
      <c r="F438" s="302"/>
      <c r="G438" s="302"/>
      <c r="H438" s="302"/>
      <c r="I438" s="302"/>
      <c r="J438" s="302"/>
      <c r="K438" s="302"/>
      <c r="L438" s="303"/>
      <c r="M438" s="306"/>
      <c r="N438" s="303"/>
      <c r="O438" s="307"/>
      <c r="P438" s="306"/>
    </row>
    <row r="439" spans="1:16">
      <c r="A439" s="329"/>
      <c r="B439" s="302"/>
      <c r="C439" s="303"/>
      <c r="D439" s="305"/>
      <c r="E439" s="309"/>
      <c r="F439" s="302"/>
      <c r="G439" s="302"/>
      <c r="H439" s="302"/>
      <c r="I439" s="302"/>
      <c r="J439" s="302"/>
      <c r="K439" s="302"/>
      <c r="L439" s="303"/>
      <c r="M439" s="306"/>
      <c r="N439" s="303"/>
      <c r="O439" s="307"/>
      <c r="P439" s="306"/>
    </row>
    <row r="440" spans="1:16">
      <c r="A440" s="329"/>
      <c r="B440" s="302"/>
      <c r="C440" s="303"/>
      <c r="D440" s="305"/>
      <c r="E440" s="309"/>
      <c r="F440" s="302"/>
      <c r="G440" s="302"/>
      <c r="H440" s="302"/>
      <c r="I440" s="302"/>
      <c r="J440" s="302"/>
      <c r="K440" s="302"/>
      <c r="L440" s="303"/>
      <c r="M440" s="306"/>
      <c r="N440" s="303"/>
      <c r="O440" s="307"/>
      <c r="P440" s="306"/>
    </row>
    <row r="441" spans="1:16">
      <c r="A441" s="329"/>
      <c r="B441" s="302"/>
      <c r="C441" s="303"/>
      <c r="D441" s="305"/>
      <c r="E441" s="309"/>
      <c r="F441" s="302"/>
      <c r="G441" s="302"/>
      <c r="H441" s="302"/>
      <c r="I441" s="302"/>
      <c r="J441" s="302"/>
      <c r="K441" s="302"/>
      <c r="L441" s="303"/>
      <c r="M441" s="306"/>
      <c r="N441" s="303"/>
      <c r="O441" s="307"/>
      <c r="P441" s="306"/>
    </row>
    <row r="442" spans="1:16">
      <c r="A442" s="329"/>
      <c r="B442" s="302"/>
      <c r="C442" s="303"/>
      <c r="D442" s="305"/>
      <c r="E442" s="309"/>
      <c r="F442" s="302"/>
      <c r="G442" s="302"/>
      <c r="H442" s="302"/>
      <c r="I442" s="302"/>
      <c r="J442" s="302"/>
      <c r="K442" s="302"/>
      <c r="L442" s="303"/>
      <c r="M442" s="306"/>
      <c r="N442" s="303"/>
      <c r="O442" s="307"/>
      <c r="P442" s="306"/>
    </row>
    <row r="443" spans="1:16">
      <c r="A443" s="329"/>
      <c r="B443" s="302"/>
      <c r="C443" s="303"/>
      <c r="D443" s="305"/>
      <c r="E443" s="309"/>
      <c r="F443" s="302"/>
      <c r="G443" s="302"/>
      <c r="H443" s="302"/>
      <c r="I443" s="302"/>
      <c r="J443" s="302"/>
      <c r="K443" s="302"/>
      <c r="L443" s="303"/>
      <c r="M443" s="306"/>
      <c r="N443" s="303"/>
      <c r="O443" s="307"/>
      <c r="P443" s="306"/>
    </row>
    <row r="444" spans="1:16">
      <c r="A444" s="329"/>
      <c r="B444" s="302"/>
      <c r="C444" s="303"/>
      <c r="D444" s="305"/>
      <c r="E444" s="309"/>
      <c r="F444" s="306"/>
      <c r="G444" s="306"/>
      <c r="H444" s="302"/>
      <c r="I444" s="302"/>
      <c r="J444" s="302"/>
      <c r="K444" s="302"/>
      <c r="L444" s="303"/>
      <c r="M444" s="306"/>
      <c r="N444" s="303"/>
      <c r="O444" s="307"/>
      <c r="P444" s="306"/>
    </row>
    <row r="445" spans="1:16">
      <c r="A445" s="329"/>
      <c r="B445" s="302"/>
      <c r="C445" s="303"/>
      <c r="D445" s="305"/>
      <c r="E445" s="309"/>
      <c r="F445" s="302"/>
      <c r="G445" s="302"/>
      <c r="H445" s="302"/>
      <c r="I445" s="302"/>
      <c r="J445" s="302"/>
      <c r="K445" s="302"/>
      <c r="L445" s="303"/>
      <c r="M445" s="306"/>
      <c r="N445" s="303"/>
      <c r="O445" s="307"/>
      <c r="P445" s="306"/>
    </row>
    <row r="446" spans="1:16">
      <c r="A446" s="329"/>
      <c r="B446" s="302"/>
      <c r="C446" s="303"/>
      <c r="D446" s="305"/>
      <c r="E446" s="309"/>
      <c r="F446" s="302"/>
      <c r="G446" s="302"/>
      <c r="H446" s="302"/>
      <c r="I446" s="302"/>
      <c r="J446" s="302"/>
      <c r="K446" s="302"/>
      <c r="L446" s="303"/>
      <c r="M446" s="306"/>
      <c r="N446" s="303"/>
      <c r="O446" s="307"/>
      <c r="P446" s="306"/>
    </row>
    <row r="447" spans="1:16">
      <c r="A447" s="329"/>
      <c r="B447" s="302"/>
      <c r="C447" s="303"/>
      <c r="D447" s="305"/>
      <c r="E447" s="309"/>
      <c r="F447" s="302"/>
      <c r="G447" s="302"/>
      <c r="H447" s="302"/>
      <c r="I447" s="302"/>
      <c r="J447" s="302"/>
      <c r="K447" s="302"/>
      <c r="L447" s="303"/>
      <c r="M447" s="306"/>
      <c r="N447" s="303"/>
      <c r="O447" s="307"/>
      <c r="P447" s="306"/>
    </row>
    <row r="448" spans="1:16">
      <c r="A448" s="329"/>
      <c r="B448" s="302"/>
      <c r="C448" s="303"/>
      <c r="D448" s="305"/>
      <c r="E448" s="309"/>
      <c r="F448" s="302"/>
      <c r="G448" s="302"/>
      <c r="H448" s="302"/>
      <c r="I448" s="302"/>
      <c r="J448" s="302"/>
      <c r="K448" s="302"/>
      <c r="L448" s="303"/>
      <c r="M448" s="306"/>
      <c r="N448" s="303"/>
      <c r="O448" s="307"/>
      <c r="P448" s="306"/>
    </row>
    <row r="449" spans="1:16" ht="15.75" thickBot="1">
      <c r="A449" s="330"/>
      <c r="B449" s="312"/>
      <c r="C449" s="313"/>
      <c r="D449" s="315"/>
      <c r="E449" s="314"/>
      <c r="F449" s="316"/>
      <c r="G449" s="316"/>
      <c r="H449" s="312"/>
      <c r="I449" s="312"/>
      <c r="J449" s="312"/>
      <c r="K449" s="312"/>
      <c r="L449" s="313"/>
      <c r="M449" s="317"/>
      <c r="N449" s="313"/>
      <c r="O449" s="318"/>
      <c r="P449" s="317"/>
    </row>
    <row r="450" spans="1:16">
      <c r="A450" s="327"/>
      <c r="B450" s="295"/>
      <c r="C450" s="296"/>
      <c r="D450" s="298"/>
      <c r="E450" s="320"/>
      <c r="F450" s="328"/>
      <c r="G450" s="328"/>
      <c r="H450" s="295"/>
      <c r="I450" s="295"/>
      <c r="J450" s="295"/>
      <c r="K450" s="295"/>
      <c r="L450" s="296"/>
      <c r="M450" s="299"/>
      <c r="N450" s="296"/>
      <c r="O450" s="300"/>
      <c r="P450" s="299"/>
    </row>
    <row r="451" spans="1:16">
      <c r="A451" s="329"/>
      <c r="B451" s="302"/>
      <c r="C451" s="303"/>
      <c r="D451" s="305"/>
      <c r="E451" s="309"/>
      <c r="F451" s="302"/>
      <c r="G451" s="302"/>
      <c r="H451" s="302"/>
      <c r="I451" s="302"/>
      <c r="J451" s="302"/>
      <c r="K451" s="302"/>
      <c r="L451" s="303"/>
      <c r="M451" s="306"/>
      <c r="N451" s="303"/>
      <c r="O451" s="307"/>
      <c r="P451" s="306"/>
    </row>
    <row r="452" spans="1:16">
      <c r="A452" s="329"/>
      <c r="B452" s="302"/>
      <c r="C452" s="303"/>
      <c r="D452" s="305"/>
      <c r="E452" s="309"/>
      <c r="F452" s="302"/>
      <c r="G452" s="302"/>
      <c r="H452" s="302"/>
      <c r="I452" s="302"/>
      <c r="J452" s="302"/>
      <c r="K452" s="302"/>
      <c r="L452" s="303"/>
      <c r="M452" s="306"/>
      <c r="N452" s="303"/>
      <c r="O452" s="307"/>
      <c r="P452" s="306"/>
    </row>
    <row r="453" spans="1:16">
      <c r="A453" s="329"/>
      <c r="B453" s="302"/>
      <c r="C453" s="303"/>
      <c r="D453" s="305"/>
      <c r="E453" s="309"/>
      <c r="F453" s="302"/>
      <c r="G453" s="302"/>
      <c r="H453" s="302"/>
      <c r="I453" s="302"/>
      <c r="J453" s="302"/>
      <c r="K453" s="302"/>
      <c r="L453" s="303"/>
      <c r="M453" s="306"/>
      <c r="N453" s="303"/>
      <c r="O453" s="307"/>
      <c r="P453" s="306"/>
    </row>
    <row r="454" spans="1:16">
      <c r="A454" s="329"/>
      <c r="B454" s="302"/>
      <c r="C454" s="303"/>
      <c r="D454" s="305"/>
      <c r="E454" s="309"/>
      <c r="F454" s="302"/>
      <c r="G454" s="302"/>
      <c r="H454" s="302"/>
      <c r="I454" s="302"/>
      <c r="J454" s="302"/>
      <c r="K454" s="302"/>
      <c r="L454" s="303"/>
      <c r="M454" s="306"/>
      <c r="N454" s="303"/>
      <c r="O454" s="307"/>
      <c r="P454" s="306"/>
    </row>
    <row r="455" spans="1:16">
      <c r="A455" s="329"/>
      <c r="B455" s="302"/>
      <c r="C455" s="303"/>
      <c r="D455" s="305"/>
      <c r="E455" s="309"/>
      <c r="F455" s="302"/>
      <c r="G455" s="302"/>
      <c r="H455" s="302"/>
      <c r="I455" s="302"/>
      <c r="J455" s="302"/>
      <c r="K455" s="302"/>
      <c r="L455" s="303"/>
      <c r="M455" s="306"/>
      <c r="N455" s="303"/>
      <c r="O455" s="307"/>
      <c r="P455" s="306"/>
    </row>
    <row r="456" spans="1:16">
      <c r="A456" s="329"/>
      <c r="B456" s="302"/>
      <c r="C456" s="303"/>
      <c r="D456" s="305"/>
      <c r="E456" s="309"/>
      <c r="F456" s="302"/>
      <c r="G456" s="302"/>
      <c r="H456" s="302"/>
      <c r="I456" s="302"/>
      <c r="J456" s="302"/>
      <c r="K456" s="302"/>
      <c r="L456" s="303"/>
      <c r="M456" s="306"/>
      <c r="N456" s="303"/>
      <c r="O456" s="307"/>
      <c r="P456" s="306"/>
    </row>
    <row r="457" spans="1:16">
      <c r="A457" s="329"/>
      <c r="B457" s="302"/>
      <c r="C457" s="303"/>
      <c r="D457" s="305"/>
      <c r="E457" s="309"/>
      <c r="F457" s="302"/>
      <c r="G457" s="302"/>
      <c r="H457" s="302"/>
      <c r="I457" s="302"/>
      <c r="J457" s="302"/>
      <c r="K457" s="302"/>
      <c r="L457" s="303"/>
      <c r="M457" s="306"/>
      <c r="N457" s="303"/>
      <c r="O457" s="307"/>
      <c r="P457" s="306"/>
    </row>
    <row r="458" spans="1:16">
      <c r="A458" s="329"/>
      <c r="B458" s="302"/>
      <c r="C458" s="303"/>
      <c r="D458" s="305"/>
      <c r="E458" s="309"/>
      <c r="F458" s="302"/>
      <c r="G458" s="302"/>
      <c r="H458" s="302"/>
      <c r="I458" s="302"/>
      <c r="J458" s="302"/>
      <c r="K458" s="302"/>
      <c r="L458" s="303"/>
      <c r="M458" s="306"/>
      <c r="N458" s="303"/>
      <c r="O458" s="307"/>
      <c r="P458" s="306"/>
    </row>
    <row r="459" spans="1:16">
      <c r="A459" s="329"/>
      <c r="B459" s="302"/>
      <c r="C459" s="303"/>
      <c r="D459" s="305"/>
      <c r="E459" s="309"/>
      <c r="F459" s="302"/>
      <c r="G459" s="302"/>
      <c r="H459" s="302"/>
      <c r="I459" s="302"/>
      <c r="J459" s="302"/>
      <c r="K459" s="302"/>
      <c r="L459" s="303"/>
      <c r="M459" s="306"/>
      <c r="N459" s="303"/>
      <c r="O459" s="307"/>
      <c r="P459" s="306"/>
    </row>
    <row r="460" spans="1:16">
      <c r="A460" s="329"/>
      <c r="B460" s="302"/>
      <c r="C460" s="303"/>
      <c r="D460" s="305"/>
      <c r="E460" s="309"/>
      <c r="F460" s="302"/>
      <c r="G460" s="302"/>
      <c r="H460" s="302"/>
      <c r="I460" s="302"/>
      <c r="J460" s="302"/>
      <c r="K460" s="302"/>
      <c r="L460" s="303"/>
      <c r="M460" s="306"/>
      <c r="N460" s="303"/>
      <c r="O460" s="307"/>
      <c r="P460" s="306"/>
    </row>
    <row r="461" spans="1:16">
      <c r="A461" s="329"/>
      <c r="B461" s="302"/>
      <c r="C461" s="303"/>
      <c r="D461" s="305"/>
      <c r="E461" s="309"/>
      <c r="F461" s="302"/>
      <c r="G461" s="302"/>
      <c r="H461" s="302"/>
      <c r="I461" s="302"/>
      <c r="J461" s="302"/>
      <c r="K461" s="302"/>
      <c r="L461" s="303"/>
      <c r="M461" s="306"/>
      <c r="N461" s="303"/>
      <c r="O461" s="307"/>
      <c r="P461" s="306"/>
    </row>
    <row r="462" spans="1:16">
      <c r="A462" s="329"/>
      <c r="B462" s="302"/>
      <c r="C462" s="303"/>
      <c r="D462" s="305"/>
      <c r="E462" s="309"/>
      <c r="F462" s="302"/>
      <c r="G462" s="302"/>
      <c r="H462" s="302"/>
      <c r="I462" s="302"/>
      <c r="J462" s="302"/>
      <c r="K462" s="302"/>
      <c r="L462" s="303"/>
      <c r="M462" s="306"/>
      <c r="N462" s="303"/>
      <c r="O462" s="307"/>
      <c r="P462" s="306"/>
    </row>
    <row r="463" spans="1:16">
      <c r="A463" s="329"/>
      <c r="B463" s="302"/>
      <c r="C463" s="303"/>
      <c r="D463" s="305"/>
      <c r="E463" s="309"/>
      <c r="F463" s="302"/>
      <c r="G463" s="302"/>
      <c r="H463" s="302"/>
      <c r="I463" s="302"/>
      <c r="J463" s="302"/>
      <c r="K463" s="302"/>
      <c r="L463" s="303"/>
      <c r="M463" s="306"/>
      <c r="N463" s="303"/>
      <c r="O463" s="307"/>
      <c r="P463" s="306"/>
    </row>
    <row r="464" spans="1:16">
      <c r="A464" s="329"/>
      <c r="B464" s="302"/>
      <c r="C464" s="303"/>
      <c r="D464" s="305"/>
      <c r="E464" s="309"/>
      <c r="F464" s="306"/>
      <c r="G464" s="306"/>
      <c r="H464" s="302"/>
      <c r="I464" s="302"/>
      <c r="J464" s="302"/>
      <c r="K464" s="302"/>
      <c r="L464" s="303"/>
      <c r="M464" s="306"/>
      <c r="N464" s="303"/>
      <c r="O464" s="307"/>
      <c r="P464" s="306"/>
    </row>
    <row r="465" spans="1:16">
      <c r="A465" s="329"/>
      <c r="B465" s="302"/>
      <c r="C465" s="303"/>
      <c r="D465" s="305"/>
      <c r="E465" s="309"/>
      <c r="F465" s="302"/>
      <c r="G465" s="302"/>
      <c r="H465" s="302"/>
      <c r="I465" s="302"/>
      <c r="J465" s="302"/>
      <c r="K465" s="302"/>
      <c r="L465" s="303"/>
      <c r="M465" s="306"/>
      <c r="N465" s="303"/>
      <c r="O465" s="307"/>
      <c r="P465" s="306"/>
    </row>
    <row r="466" spans="1:16">
      <c r="A466" s="329"/>
      <c r="B466" s="302"/>
      <c r="C466" s="303"/>
      <c r="D466" s="305"/>
      <c r="E466" s="309"/>
      <c r="F466" s="302"/>
      <c r="G466" s="302"/>
      <c r="H466" s="302"/>
      <c r="I466" s="302"/>
      <c r="J466" s="302"/>
      <c r="K466" s="302"/>
      <c r="L466" s="303"/>
      <c r="M466" s="306"/>
      <c r="N466" s="303"/>
      <c r="O466" s="307"/>
      <c r="P466" s="306"/>
    </row>
    <row r="467" spans="1:16">
      <c r="A467" s="329"/>
      <c r="B467" s="302"/>
      <c r="C467" s="303"/>
      <c r="D467" s="305"/>
      <c r="E467" s="309"/>
      <c r="F467" s="302"/>
      <c r="G467" s="302"/>
      <c r="H467" s="302"/>
      <c r="I467" s="302"/>
      <c r="J467" s="302"/>
      <c r="K467" s="302"/>
      <c r="L467" s="303"/>
      <c r="M467" s="306"/>
      <c r="N467" s="303"/>
      <c r="O467" s="307"/>
      <c r="P467" s="306"/>
    </row>
    <row r="468" spans="1:16">
      <c r="A468" s="329"/>
      <c r="B468" s="302"/>
      <c r="C468" s="303"/>
      <c r="D468" s="305"/>
      <c r="E468" s="309"/>
      <c r="F468" s="302"/>
      <c r="G468" s="302"/>
      <c r="H468" s="302"/>
      <c r="I468" s="302"/>
      <c r="J468" s="302"/>
      <c r="K468" s="302"/>
      <c r="L468" s="303"/>
      <c r="M468" s="306"/>
      <c r="N468" s="303"/>
      <c r="O468" s="307"/>
      <c r="P468" s="306"/>
    </row>
    <row r="469" spans="1:16" ht="15.75" thickBot="1">
      <c r="A469" s="330"/>
      <c r="B469" s="312"/>
      <c r="C469" s="313"/>
      <c r="D469" s="315"/>
      <c r="E469" s="314"/>
      <c r="F469" s="316"/>
      <c r="G469" s="316"/>
      <c r="H469" s="312"/>
      <c r="I469" s="312"/>
      <c r="J469" s="312"/>
      <c r="K469" s="312"/>
      <c r="L469" s="313"/>
      <c r="M469" s="317"/>
      <c r="N469" s="313"/>
      <c r="O469" s="318"/>
      <c r="P469" s="317"/>
    </row>
    <row r="470" spans="1:16">
      <c r="A470" s="327"/>
      <c r="B470" s="295"/>
      <c r="C470" s="296"/>
      <c r="D470" s="298"/>
      <c r="E470" s="320"/>
      <c r="F470" s="328"/>
      <c r="G470" s="328"/>
      <c r="H470" s="295"/>
      <c r="I470" s="295"/>
      <c r="J470" s="295"/>
      <c r="K470" s="295"/>
      <c r="L470" s="296"/>
      <c r="M470" s="299"/>
      <c r="N470" s="296"/>
      <c r="O470" s="300"/>
      <c r="P470" s="299"/>
    </row>
    <row r="471" spans="1:16">
      <c r="A471" s="329"/>
      <c r="B471" s="302"/>
      <c r="C471" s="303"/>
      <c r="D471" s="305"/>
      <c r="E471" s="309"/>
      <c r="F471" s="302"/>
      <c r="G471" s="302"/>
      <c r="H471" s="302"/>
      <c r="I471" s="302"/>
      <c r="J471" s="302"/>
      <c r="K471" s="302"/>
      <c r="L471" s="303"/>
      <c r="M471" s="306"/>
      <c r="N471" s="303"/>
      <c r="O471" s="307"/>
      <c r="P471" s="306"/>
    </row>
    <row r="472" spans="1:16">
      <c r="A472" s="329"/>
      <c r="B472" s="302"/>
      <c r="C472" s="303"/>
      <c r="D472" s="305"/>
      <c r="E472" s="309"/>
      <c r="F472" s="302"/>
      <c r="G472" s="302"/>
      <c r="H472" s="302"/>
      <c r="I472" s="302"/>
      <c r="J472" s="302"/>
      <c r="K472" s="302"/>
      <c r="L472" s="303"/>
      <c r="M472" s="306"/>
      <c r="N472" s="303"/>
      <c r="O472" s="307"/>
      <c r="P472" s="306"/>
    </row>
    <row r="473" spans="1:16">
      <c r="A473" s="329"/>
      <c r="B473" s="302"/>
      <c r="C473" s="303"/>
      <c r="D473" s="305"/>
      <c r="E473" s="309"/>
      <c r="F473" s="302"/>
      <c r="G473" s="302"/>
      <c r="H473" s="302"/>
      <c r="I473" s="302"/>
      <c r="J473" s="302"/>
      <c r="K473" s="302"/>
      <c r="L473" s="303"/>
      <c r="M473" s="306"/>
      <c r="N473" s="303"/>
      <c r="O473" s="307"/>
      <c r="P473" s="306"/>
    </row>
    <row r="474" spans="1:16">
      <c r="A474" s="329"/>
      <c r="B474" s="302"/>
      <c r="C474" s="303"/>
      <c r="D474" s="305"/>
      <c r="E474" s="309"/>
      <c r="F474" s="302"/>
      <c r="G474" s="302"/>
      <c r="H474" s="302"/>
      <c r="I474" s="302"/>
      <c r="J474" s="302"/>
      <c r="K474" s="302"/>
      <c r="L474" s="303"/>
      <c r="M474" s="306"/>
      <c r="N474" s="303"/>
      <c r="O474" s="307"/>
      <c r="P474" s="306"/>
    </row>
    <row r="475" spans="1:16">
      <c r="A475" s="329"/>
      <c r="B475" s="302"/>
      <c r="C475" s="303"/>
      <c r="D475" s="305"/>
      <c r="E475" s="309"/>
      <c r="F475" s="302"/>
      <c r="G475" s="302"/>
      <c r="H475" s="302"/>
      <c r="I475" s="302"/>
      <c r="J475" s="302"/>
      <c r="K475" s="302"/>
      <c r="L475" s="303"/>
      <c r="M475" s="306"/>
      <c r="N475" s="303"/>
      <c r="O475" s="307"/>
      <c r="P475" s="306"/>
    </row>
    <row r="476" spans="1:16">
      <c r="A476" s="329"/>
      <c r="B476" s="302"/>
      <c r="C476" s="303"/>
      <c r="D476" s="305"/>
      <c r="E476" s="309"/>
      <c r="F476" s="302"/>
      <c r="G476" s="302"/>
      <c r="H476" s="302"/>
      <c r="I476" s="302"/>
      <c r="J476" s="302"/>
      <c r="K476" s="302"/>
      <c r="L476" s="303"/>
      <c r="M476" s="306"/>
      <c r="N476" s="303"/>
      <c r="O476" s="307"/>
      <c r="P476" s="306"/>
    </row>
    <row r="477" spans="1:16">
      <c r="A477" s="329"/>
      <c r="B477" s="302"/>
      <c r="C477" s="303"/>
      <c r="D477" s="305"/>
      <c r="E477" s="309"/>
      <c r="F477" s="302"/>
      <c r="G477" s="302"/>
      <c r="H477" s="302"/>
      <c r="I477" s="302"/>
      <c r="J477" s="302"/>
      <c r="K477" s="302"/>
      <c r="L477" s="303"/>
      <c r="M477" s="306"/>
      <c r="N477" s="303"/>
      <c r="O477" s="307"/>
      <c r="P477" s="306"/>
    </row>
    <row r="478" spans="1:16">
      <c r="A478" s="329"/>
      <c r="B478" s="302"/>
      <c r="C478" s="303"/>
      <c r="D478" s="305"/>
      <c r="E478" s="309"/>
      <c r="F478" s="302"/>
      <c r="G478" s="302"/>
      <c r="H478" s="302"/>
      <c r="I478" s="302"/>
      <c r="J478" s="302"/>
      <c r="K478" s="302"/>
      <c r="L478" s="303"/>
      <c r="M478" s="306"/>
      <c r="N478" s="303"/>
      <c r="O478" s="307"/>
      <c r="P478" s="306"/>
    </row>
    <row r="479" spans="1:16">
      <c r="A479" s="329"/>
      <c r="B479" s="302"/>
      <c r="C479" s="303"/>
      <c r="D479" s="305"/>
      <c r="E479" s="309"/>
      <c r="F479" s="302"/>
      <c r="G479" s="302"/>
      <c r="H479" s="302"/>
      <c r="I479" s="302"/>
      <c r="J479" s="302"/>
      <c r="K479" s="302"/>
      <c r="L479" s="303"/>
      <c r="M479" s="306"/>
      <c r="N479" s="303"/>
      <c r="O479" s="307"/>
      <c r="P479" s="306"/>
    </row>
    <row r="480" spans="1:16">
      <c r="A480" s="329"/>
      <c r="B480" s="302"/>
      <c r="C480" s="303"/>
      <c r="D480" s="305"/>
      <c r="E480" s="309"/>
      <c r="F480" s="302"/>
      <c r="G480" s="302"/>
      <c r="H480" s="302"/>
      <c r="I480" s="302"/>
      <c r="J480" s="302"/>
      <c r="K480" s="302"/>
      <c r="L480" s="303"/>
      <c r="M480" s="306"/>
      <c r="N480" s="303"/>
      <c r="O480" s="307"/>
      <c r="P480" s="306"/>
    </row>
    <row r="481" spans="1:16">
      <c r="A481" s="329"/>
      <c r="B481" s="302"/>
      <c r="C481" s="303"/>
      <c r="D481" s="305"/>
      <c r="E481" s="309"/>
      <c r="F481" s="302"/>
      <c r="G481" s="302"/>
      <c r="H481" s="302"/>
      <c r="I481" s="302"/>
      <c r="J481" s="302"/>
      <c r="K481" s="302"/>
      <c r="L481" s="303"/>
      <c r="M481" s="306"/>
      <c r="N481" s="303"/>
      <c r="O481" s="307"/>
      <c r="P481" s="306"/>
    </row>
    <row r="482" spans="1:16">
      <c r="A482" s="329"/>
      <c r="B482" s="302"/>
      <c r="C482" s="303"/>
      <c r="D482" s="305"/>
      <c r="E482" s="309"/>
      <c r="F482" s="302"/>
      <c r="G482" s="302"/>
      <c r="H482" s="302"/>
      <c r="I482" s="302"/>
      <c r="J482" s="302"/>
      <c r="K482" s="302"/>
      <c r="L482" s="303"/>
      <c r="M482" s="306"/>
      <c r="N482" s="303"/>
      <c r="O482" s="307"/>
      <c r="P482" s="306"/>
    </row>
    <row r="483" spans="1:16">
      <c r="A483" s="329"/>
      <c r="B483" s="302"/>
      <c r="C483" s="303"/>
      <c r="D483" s="305"/>
      <c r="E483" s="309"/>
      <c r="F483" s="302"/>
      <c r="G483" s="302"/>
      <c r="H483" s="302"/>
      <c r="I483" s="302"/>
      <c r="J483" s="302"/>
      <c r="K483" s="302"/>
      <c r="L483" s="303"/>
      <c r="M483" s="306"/>
      <c r="N483" s="303"/>
      <c r="O483" s="307"/>
      <c r="P483" s="306"/>
    </row>
    <row r="484" spans="1:16">
      <c r="A484" s="329"/>
      <c r="B484" s="302"/>
      <c r="C484" s="303"/>
      <c r="D484" s="305"/>
      <c r="E484" s="309"/>
      <c r="F484" s="306"/>
      <c r="G484" s="306"/>
      <c r="H484" s="302"/>
      <c r="I484" s="302"/>
      <c r="J484" s="302"/>
      <c r="K484" s="302"/>
      <c r="L484" s="303"/>
      <c r="M484" s="306"/>
      <c r="N484" s="303"/>
      <c r="O484" s="307"/>
      <c r="P484" s="306"/>
    </row>
    <row r="485" spans="1:16">
      <c r="A485" s="329"/>
      <c r="B485" s="302"/>
      <c r="C485" s="303"/>
      <c r="D485" s="305"/>
      <c r="E485" s="309"/>
      <c r="F485" s="302"/>
      <c r="G485" s="302"/>
      <c r="H485" s="302"/>
      <c r="I485" s="302"/>
      <c r="J485" s="302"/>
      <c r="K485" s="302"/>
      <c r="L485" s="303"/>
      <c r="M485" s="306"/>
      <c r="N485" s="303"/>
      <c r="O485" s="307"/>
      <c r="P485" s="306"/>
    </row>
    <row r="486" spans="1:16">
      <c r="A486" s="329"/>
      <c r="B486" s="302"/>
      <c r="C486" s="303"/>
      <c r="D486" s="305"/>
      <c r="E486" s="309"/>
      <c r="F486" s="302"/>
      <c r="G486" s="302"/>
      <c r="H486" s="302"/>
      <c r="I486" s="302"/>
      <c r="J486" s="302"/>
      <c r="K486" s="302"/>
      <c r="L486" s="303"/>
      <c r="M486" s="306"/>
      <c r="N486" s="303"/>
      <c r="O486" s="307"/>
      <c r="P486" s="306"/>
    </row>
    <row r="487" spans="1:16">
      <c r="A487" s="329"/>
      <c r="B487" s="302"/>
      <c r="C487" s="303"/>
      <c r="D487" s="305"/>
      <c r="E487" s="309"/>
      <c r="F487" s="302"/>
      <c r="G487" s="302"/>
      <c r="H487" s="302"/>
      <c r="I487" s="302"/>
      <c r="J487" s="302"/>
      <c r="K487" s="302"/>
      <c r="L487" s="303"/>
      <c r="M487" s="306"/>
      <c r="N487" s="303"/>
      <c r="O487" s="307"/>
      <c r="P487" s="306"/>
    </row>
    <row r="488" spans="1:16">
      <c r="A488" s="329"/>
      <c r="B488" s="302"/>
      <c r="C488" s="303"/>
      <c r="D488" s="305"/>
      <c r="E488" s="309"/>
      <c r="F488" s="302"/>
      <c r="G488" s="302"/>
      <c r="H488" s="302"/>
      <c r="I488" s="302"/>
      <c r="J488" s="302"/>
      <c r="K488" s="302"/>
      <c r="L488" s="303"/>
      <c r="M488" s="306"/>
      <c r="N488" s="303"/>
      <c r="O488" s="307"/>
      <c r="P488" s="306"/>
    </row>
    <row r="489" spans="1:16" ht="15.75" thickBot="1">
      <c r="A489" s="330"/>
      <c r="B489" s="312"/>
      <c r="C489" s="313"/>
      <c r="D489" s="315"/>
      <c r="E489" s="314"/>
      <c r="F489" s="316"/>
      <c r="G489" s="316"/>
      <c r="H489" s="312"/>
      <c r="I489" s="312"/>
      <c r="J489" s="312"/>
      <c r="K489" s="312"/>
      <c r="L489" s="313"/>
      <c r="M489" s="317"/>
      <c r="N489" s="313"/>
      <c r="O489" s="318"/>
      <c r="P489" s="317"/>
    </row>
    <row r="490" spans="1:16">
      <c r="A490" s="327"/>
      <c r="B490" s="295"/>
      <c r="C490" s="296"/>
      <c r="D490" s="298"/>
      <c r="E490" s="320"/>
      <c r="F490" s="328"/>
      <c r="G490" s="328"/>
      <c r="H490" s="295"/>
      <c r="I490" s="295"/>
      <c r="J490" s="295"/>
      <c r="K490" s="295"/>
      <c r="L490" s="296"/>
      <c r="M490" s="299"/>
      <c r="N490" s="296"/>
      <c r="O490" s="300"/>
      <c r="P490" s="299"/>
    </row>
    <row r="491" spans="1:16">
      <c r="A491" s="329"/>
      <c r="B491" s="302"/>
      <c r="C491" s="303"/>
      <c r="D491" s="305"/>
      <c r="E491" s="309"/>
      <c r="F491" s="302"/>
      <c r="G491" s="302"/>
      <c r="H491" s="302"/>
      <c r="I491" s="302"/>
      <c r="J491" s="302"/>
      <c r="K491" s="302"/>
      <c r="L491" s="303"/>
      <c r="M491" s="306"/>
      <c r="N491" s="303"/>
      <c r="O491" s="307"/>
      <c r="P491" s="306"/>
    </row>
    <row r="492" spans="1:16">
      <c r="A492" s="329"/>
      <c r="B492" s="302"/>
      <c r="C492" s="303"/>
      <c r="D492" s="305"/>
      <c r="E492" s="309"/>
      <c r="F492" s="302"/>
      <c r="G492" s="302"/>
      <c r="H492" s="302"/>
      <c r="I492" s="302"/>
      <c r="J492" s="302"/>
      <c r="K492" s="302"/>
      <c r="L492" s="303"/>
      <c r="M492" s="306"/>
      <c r="N492" s="303"/>
      <c r="O492" s="307"/>
      <c r="P492" s="306"/>
    </row>
    <row r="493" spans="1:16">
      <c r="A493" s="329"/>
      <c r="B493" s="302"/>
      <c r="C493" s="303"/>
      <c r="D493" s="305"/>
      <c r="E493" s="309"/>
      <c r="F493" s="302"/>
      <c r="G493" s="302"/>
      <c r="H493" s="302"/>
      <c r="I493" s="302"/>
      <c r="J493" s="302"/>
      <c r="K493" s="302"/>
      <c r="L493" s="303"/>
      <c r="M493" s="306"/>
      <c r="N493" s="303"/>
      <c r="O493" s="307"/>
      <c r="P493" s="306"/>
    </row>
    <row r="494" spans="1:16">
      <c r="A494" s="329"/>
      <c r="B494" s="302"/>
      <c r="C494" s="303"/>
      <c r="D494" s="305"/>
      <c r="E494" s="309"/>
      <c r="F494" s="302"/>
      <c r="G494" s="302"/>
      <c r="H494" s="302"/>
      <c r="I494" s="302"/>
      <c r="J494" s="302"/>
      <c r="K494" s="302"/>
      <c r="L494" s="303"/>
      <c r="M494" s="306"/>
      <c r="N494" s="303"/>
      <c r="O494" s="307"/>
      <c r="P494" s="306"/>
    </row>
    <row r="495" spans="1:16">
      <c r="A495" s="329"/>
      <c r="B495" s="302"/>
      <c r="C495" s="303"/>
      <c r="D495" s="305"/>
      <c r="E495" s="309"/>
      <c r="F495" s="302"/>
      <c r="G495" s="302"/>
      <c r="H495" s="302"/>
      <c r="I495" s="302"/>
      <c r="J495" s="302"/>
      <c r="K495" s="302"/>
      <c r="L495" s="303"/>
      <c r="M495" s="306"/>
      <c r="N495" s="303"/>
      <c r="O495" s="307"/>
      <c r="P495" s="306"/>
    </row>
    <row r="496" spans="1:16">
      <c r="A496" s="329"/>
      <c r="B496" s="302"/>
      <c r="C496" s="303"/>
      <c r="D496" s="305"/>
      <c r="E496" s="309"/>
      <c r="F496" s="302"/>
      <c r="G496" s="302"/>
      <c r="H496" s="302"/>
      <c r="I496" s="302"/>
      <c r="J496" s="302"/>
      <c r="K496" s="302"/>
      <c r="L496" s="303"/>
      <c r="M496" s="306"/>
      <c r="N496" s="303"/>
      <c r="O496" s="307"/>
      <c r="P496" s="306"/>
    </row>
    <row r="497" spans="1:16">
      <c r="A497" s="329"/>
      <c r="B497" s="302"/>
      <c r="C497" s="303"/>
      <c r="D497" s="305"/>
      <c r="E497" s="309"/>
      <c r="F497" s="302"/>
      <c r="G497" s="302"/>
      <c r="H497" s="302"/>
      <c r="I497" s="302"/>
      <c r="J497" s="302"/>
      <c r="K497" s="302"/>
      <c r="L497" s="303"/>
      <c r="M497" s="306"/>
      <c r="N497" s="303"/>
      <c r="O497" s="307"/>
      <c r="P497" s="306"/>
    </row>
    <row r="498" spans="1:16">
      <c r="A498" s="329"/>
      <c r="B498" s="302"/>
      <c r="C498" s="303"/>
      <c r="D498" s="305"/>
      <c r="E498" s="309"/>
      <c r="F498" s="302"/>
      <c r="G498" s="302"/>
      <c r="H498" s="302"/>
      <c r="I498" s="302"/>
      <c r="J498" s="302"/>
      <c r="K498" s="302"/>
      <c r="L498" s="303"/>
      <c r="M498" s="306"/>
      <c r="N498" s="303"/>
      <c r="O498" s="307"/>
      <c r="P498" s="306"/>
    </row>
    <row r="499" spans="1:16">
      <c r="A499" s="329"/>
      <c r="B499" s="302"/>
      <c r="C499" s="303"/>
      <c r="D499" s="305"/>
      <c r="E499" s="309"/>
      <c r="F499" s="302"/>
      <c r="G499" s="302"/>
      <c r="H499" s="302"/>
      <c r="I499" s="302"/>
      <c r="J499" s="302"/>
      <c r="K499" s="302"/>
      <c r="L499" s="303"/>
      <c r="M499" s="306"/>
      <c r="N499" s="303"/>
      <c r="O499" s="307"/>
      <c r="P499" s="306"/>
    </row>
    <row r="500" spans="1:16">
      <c r="A500" s="329"/>
      <c r="B500" s="302"/>
      <c r="C500" s="303"/>
      <c r="D500" s="305"/>
      <c r="E500" s="309"/>
      <c r="F500" s="302"/>
      <c r="G500" s="302"/>
      <c r="H500" s="302"/>
      <c r="I500" s="302"/>
      <c r="J500" s="302"/>
      <c r="K500" s="302"/>
      <c r="L500" s="303"/>
      <c r="M500" s="306"/>
      <c r="N500" s="303"/>
      <c r="O500" s="307"/>
      <c r="P500" s="306"/>
    </row>
    <row r="501" spans="1:16">
      <c r="A501" s="329"/>
      <c r="B501" s="302"/>
      <c r="C501" s="303"/>
      <c r="D501" s="305"/>
      <c r="E501" s="309"/>
      <c r="F501" s="302"/>
      <c r="G501" s="302"/>
      <c r="H501" s="302"/>
      <c r="I501" s="302"/>
      <c r="J501" s="302"/>
      <c r="K501" s="302"/>
      <c r="L501" s="303"/>
      <c r="M501" s="306"/>
      <c r="N501" s="303"/>
      <c r="O501" s="307"/>
      <c r="P501" s="306"/>
    </row>
    <row r="502" spans="1:16">
      <c r="A502" s="329"/>
      <c r="B502" s="302"/>
      <c r="C502" s="303"/>
      <c r="D502" s="305"/>
      <c r="E502" s="309"/>
      <c r="F502" s="302"/>
      <c r="G502" s="302"/>
      <c r="H502" s="302"/>
      <c r="I502" s="302"/>
      <c r="J502" s="302"/>
      <c r="K502" s="302"/>
      <c r="L502" s="303"/>
      <c r="M502" s="306"/>
      <c r="N502" s="303"/>
      <c r="O502" s="307"/>
      <c r="P502" s="306"/>
    </row>
    <row r="503" spans="1:16">
      <c r="A503" s="329"/>
      <c r="B503" s="302"/>
      <c r="C503" s="303"/>
      <c r="D503" s="305"/>
      <c r="E503" s="309"/>
      <c r="F503" s="302"/>
      <c r="G503" s="302"/>
      <c r="H503" s="302"/>
      <c r="I503" s="302"/>
      <c r="J503" s="302"/>
      <c r="K503" s="302"/>
      <c r="L503" s="303"/>
      <c r="M503" s="306"/>
      <c r="N503" s="303"/>
      <c r="O503" s="307"/>
      <c r="P503" s="306"/>
    </row>
    <row r="504" spans="1:16">
      <c r="A504" s="329"/>
      <c r="B504" s="302"/>
      <c r="C504" s="303"/>
      <c r="D504" s="305"/>
      <c r="E504" s="309"/>
      <c r="F504" s="306"/>
      <c r="G504" s="306"/>
      <c r="H504" s="302"/>
      <c r="I504" s="302"/>
      <c r="J504" s="302"/>
      <c r="K504" s="302"/>
      <c r="L504" s="303"/>
      <c r="M504" s="306"/>
      <c r="N504" s="303"/>
      <c r="O504" s="307"/>
      <c r="P504" s="306"/>
    </row>
    <row r="505" spans="1:16">
      <c r="A505" s="329"/>
      <c r="B505" s="302"/>
      <c r="C505" s="303"/>
      <c r="D505" s="305"/>
      <c r="E505" s="309"/>
      <c r="F505" s="302"/>
      <c r="G505" s="302"/>
      <c r="H505" s="302"/>
      <c r="I505" s="302"/>
      <c r="J505" s="302"/>
      <c r="K505" s="302"/>
      <c r="L505" s="303"/>
      <c r="M505" s="306"/>
      <c r="N505" s="303"/>
      <c r="O505" s="307"/>
      <c r="P505" s="306"/>
    </row>
    <row r="506" spans="1:16">
      <c r="A506" s="329"/>
      <c r="B506" s="302"/>
      <c r="C506" s="303"/>
      <c r="D506" s="305"/>
      <c r="E506" s="309"/>
      <c r="F506" s="302"/>
      <c r="G506" s="302"/>
      <c r="H506" s="302"/>
      <c r="I506" s="302"/>
      <c r="J506" s="302"/>
      <c r="K506" s="302"/>
      <c r="L506" s="303"/>
      <c r="M506" s="306"/>
      <c r="N506" s="303"/>
      <c r="O506" s="307"/>
      <c r="P506" s="306"/>
    </row>
    <row r="507" spans="1:16">
      <c r="A507" s="329"/>
      <c r="B507" s="302"/>
      <c r="C507" s="303"/>
      <c r="D507" s="305"/>
      <c r="E507" s="309"/>
      <c r="F507" s="302"/>
      <c r="G507" s="302"/>
      <c r="H507" s="302"/>
      <c r="I507" s="302"/>
      <c r="J507" s="302"/>
      <c r="K507" s="302"/>
      <c r="L507" s="303"/>
      <c r="M507" s="306"/>
      <c r="N507" s="303"/>
      <c r="O507" s="307"/>
      <c r="P507" s="306"/>
    </row>
    <row r="508" spans="1:16">
      <c r="A508" s="329"/>
      <c r="B508" s="302"/>
      <c r="C508" s="303"/>
      <c r="D508" s="305"/>
      <c r="E508" s="309"/>
      <c r="F508" s="302"/>
      <c r="G508" s="302"/>
      <c r="H508" s="302"/>
      <c r="I508" s="302"/>
      <c r="J508" s="302"/>
      <c r="K508" s="302"/>
      <c r="L508" s="303"/>
      <c r="M508" s="306"/>
      <c r="N508" s="303"/>
      <c r="O508" s="307"/>
      <c r="P508" s="306"/>
    </row>
    <row r="509" spans="1:16" ht="15.75" thickBot="1">
      <c r="A509" s="330"/>
      <c r="B509" s="312"/>
      <c r="C509" s="313"/>
      <c r="D509" s="315"/>
      <c r="E509" s="314"/>
      <c r="F509" s="316"/>
      <c r="G509" s="316"/>
      <c r="H509" s="312"/>
      <c r="I509" s="312"/>
      <c r="J509" s="312"/>
      <c r="K509" s="312"/>
      <c r="L509" s="313"/>
      <c r="M509" s="317"/>
      <c r="N509" s="313"/>
      <c r="O509" s="318"/>
      <c r="P509" s="317"/>
    </row>
    <row r="510" spans="1:16" ht="15.75" thickBot="1">
      <c r="A510" s="331" t="s">
        <v>52</v>
      </c>
      <c r="B510" s="332"/>
      <c r="C510" s="332"/>
      <c r="D510" s="332"/>
      <c r="E510" s="332"/>
      <c r="F510" s="332"/>
      <c r="G510" s="332"/>
      <c r="H510" s="332"/>
      <c r="I510" s="332"/>
      <c r="J510" s="332"/>
      <c r="K510" s="332"/>
      <c r="L510" s="332"/>
      <c r="M510" s="333">
        <f>SUM(M250:M509)</f>
        <v>0</v>
      </c>
      <c r="N510" s="334"/>
      <c r="O510" s="335"/>
      <c r="P510" s="333">
        <f>SUM(P250:P509)</f>
        <v>0</v>
      </c>
    </row>
  </sheetData>
  <mergeCells count="25">
    <mergeCell ref="M67:M68"/>
    <mergeCell ref="N67:N68"/>
    <mergeCell ref="O67:O68"/>
    <mergeCell ref="P67:P68"/>
    <mergeCell ref="D2:D3"/>
    <mergeCell ref="S2:S3"/>
    <mergeCell ref="A64:D64"/>
    <mergeCell ref="M65:M66"/>
    <mergeCell ref="N65:N66"/>
    <mergeCell ref="O65:O66"/>
    <mergeCell ref="P2:P3"/>
    <mergeCell ref="A1:O1"/>
    <mergeCell ref="G2:G3"/>
    <mergeCell ref="I2:I3"/>
    <mergeCell ref="J2:J3"/>
    <mergeCell ref="K2:K3"/>
    <mergeCell ref="L2:L3"/>
    <mergeCell ref="M2:M3"/>
    <mergeCell ref="N2:O2"/>
    <mergeCell ref="A2:A3"/>
    <mergeCell ref="B2:B3"/>
    <mergeCell ref="C2:C3"/>
    <mergeCell ref="E2:E3"/>
    <mergeCell ref="F2:F3"/>
    <mergeCell ref="H2:H3"/>
  </mergeCells>
  <pageMargins left="0.7" right="0.7" top="0.75" bottom="0.75" header="0.3" footer="0.3"/>
  <pageSetup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workbookViewId="0">
      <selection activeCell="S58" sqref="S58"/>
    </sheetView>
  </sheetViews>
  <sheetFormatPr defaultRowHeight="15"/>
  <cols>
    <col min="1" max="1" width="11" customWidth="1"/>
    <col min="2" max="2" width="17.7109375" customWidth="1"/>
    <col min="3" max="3" width="17.28515625" customWidth="1"/>
    <col min="4" max="4" width="13.85546875" customWidth="1"/>
  </cols>
  <sheetData>
    <row r="1" spans="1:4" ht="15.75" thickBot="1">
      <c r="A1" s="288"/>
      <c r="B1" s="285" t="s">
        <v>219</v>
      </c>
      <c r="C1" s="283" t="s">
        <v>220</v>
      </c>
      <c r="D1" s="284" t="s">
        <v>221</v>
      </c>
    </row>
    <row r="2" spans="1:4">
      <c r="A2" s="289" t="s">
        <v>222</v>
      </c>
      <c r="B2" s="286">
        <v>82043</v>
      </c>
      <c r="C2" s="115">
        <v>81065</v>
      </c>
      <c r="D2" s="282">
        <f>Villas!Q64</f>
        <v>88694.680479480448</v>
      </c>
    </row>
    <row r="3" spans="1:4">
      <c r="A3" s="290" t="s">
        <v>223</v>
      </c>
      <c r="B3" s="287">
        <v>60654</v>
      </c>
      <c r="C3" s="3">
        <v>59141</v>
      </c>
      <c r="D3" s="6">
        <f>Villaments!O74</f>
        <v>59389.040435094212</v>
      </c>
    </row>
    <row r="4" spans="1:4" ht="15.75" thickBot="1">
      <c r="A4" s="291" t="s">
        <v>111</v>
      </c>
      <c r="B4" s="287">
        <f>SUM(B2:B3)</f>
        <v>142697</v>
      </c>
      <c r="C4" s="3">
        <f t="shared" ref="C4:D4" si="0">SUM(C2:C3)</f>
        <v>140206</v>
      </c>
      <c r="D4" s="6">
        <f t="shared" si="0"/>
        <v>148083.72091457466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D5A9-9CAF-42D1-971E-E2FEA1A66095}">
  <sheetPr>
    <pageSetUpPr fitToPage="1"/>
  </sheetPr>
  <dimension ref="A1:Q593"/>
  <sheetViews>
    <sheetView tabSelected="1" view="pageBreakPreview" zoomScale="85" zoomScaleNormal="85" zoomScaleSheetLayoutView="85" workbookViewId="0">
      <pane ySplit="4" topLeftCell="A92" activePane="bottomLeft" state="frozen"/>
      <selection pane="bottomLeft" activeCell="Q110" sqref="Q110"/>
    </sheetView>
  </sheetViews>
  <sheetFormatPr defaultColWidth="9.140625" defaultRowHeight="15"/>
  <cols>
    <col min="1" max="1" width="5" style="502" customWidth="1"/>
    <col min="2" max="3" width="9.140625" style="502"/>
    <col min="4" max="4" width="11" style="502" customWidth="1"/>
    <col min="5" max="5" width="14" style="502" customWidth="1"/>
    <col min="6" max="7" width="13.7109375" style="612" customWidth="1"/>
    <col min="8" max="10" width="16.7109375" style="612" customWidth="1"/>
    <col min="11" max="12" width="14.5703125" style="502" customWidth="1"/>
    <col min="13" max="13" width="11.5703125" style="502" customWidth="1"/>
    <col min="14" max="14" width="11.28515625" style="502" customWidth="1"/>
    <col min="15" max="15" width="10.85546875" style="502" customWidth="1"/>
    <col min="16" max="16" width="9.140625" style="502"/>
    <col min="17" max="17" width="39.140625" style="502" customWidth="1"/>
    <col min="18" max="16384" width="9.140625" style="502"/>
  </cols>
  <sheetData>
    <row r="1" spans="1:15">
      <c r="A1" s="753" t="s">
        <v>224</v>
      </c>
      <c r="B1" s="754"/>
      <c r="C1" s="754"/>
      <c r="D1" s="754"/>
      <c r="E1" s="754"/>
      <c r="F1" s="754"/>
      <c r="G1" s="754"/>
      <c r="H1" s="754"/>
      <c r="I1" s="754"/>
      <c r="J1" s="754"/>
      <c r="K1" s="754"/>
      <c r="L1" s="754"/>
      <c r="M1" s="754"/>
      <c r="N1" s="755" t="s">
        <v>389</v>
      </c>
      <c r="O1" s="756"/>
    </row>
    <row r="2" spans="1:15" ht="69.75" customHeight="1">
      <c r="A2" s="766" t="s">
        <v>384</v>
      </c>
      <c r="B2" s="751"/>
      <c r="C2" s="751"/>
      <c r="D2" s="751"/>
      <c r="E2" s="751"/>
      <c r="F2" s="751"/>
      <c r="G2" s="751"/>
      <c r="H2" s="751"/>
      <c r="I2" s="751"/>
      <c r="J2" s="751"/>
      <c r="K2" s="751"/>
      <c r="L2" s="751"/>
      <c r="M2" s="751"/>
      <c r="N2" s="751"/>
      <c r="O2" s="752"/>
    </row>
    <row r="3" spans="1:15" ht="60" customHeight="1">
      <c r="A3" s="757" t="s">
        <v>225</v>
      </c>
      <c r="B3" s="759" t="s">
        <v>226</v>
      </c>
      <c r="C3" s="759" t="s">
        <v>227</v>
      </c>
      <c r="D3" s="759" t="s">
        <v>228</v>
      </c>
      <c r="E3" s="761" t="s">
        <v>257</v>
      </c>
      <c r="F3" s="751" t="s">
        <v>235</v>
      </c>
      <c r="G3" s="764" t="s">
        <v>236</v>
      </c>
      <c r="H3" s="751" t="s">
        <v>258</v>
      </c>
      <c r="I3" s="764" t="s">
        <v>237</v>
      </c>
      <c r="J3" s="764" t="s">
        <v>239</v>
      </c>
      <c r="K3" s="751" t="s">
        <v>238</v>
      </c>
      <c r="L3" s="764" t="s">
        <v>240</v>
      </c>
      <c r="M3" s="751" t="s">
        <v>244</v>
      </c>
      <c r="N3" s="751" t="s">
        <v>245</v>
      </c>
      <c r="O3" s="752"/>
    </row>
    <row r="4" spans="1:15" ht="15.75" thickBot="1">
      <c r="A4" s="758"/>
      <c r="B4" s="760"/>
      <c r="C4" s="760"/>
      <c r="D4" s="760"/>
      <c r="E4" s="762"/>
      <c r="F4" s="763"/>
      <c r="G4" s="765"/>
      <c r="H4" s="763"/>
      <c r="I4" s="765"/>
      <c r="J4" s="765"/>
      <c r="K4" s="763"/>
      <c r="L4" s="765"/>
      <c r="M4" s="763"/>
      <c r="N4" s="678" t="s">
        <v>229</v>
      </c>
      <c r="O4" s="503" t="s">
        <v>230</v>
      </c>
    </row>
    <row r="5" spans="1:15">
      <c r="A5" s="504">
        <v>1</v>
      </c>
      <c r="B5" s="505" t="s">
        <v>233</v>
      </c>
      <c r="C5" s="505" t="s">
        <v>250</v>
      </c>
      <c r="D5" s="506" t="s">
        <v>270</v>
      </c>
      <c r="E5" s="507">
        <v>101</v>
      </c>
      <c r="F5" s="505">
        <v>159.52000000000001</v>
      </c>
      <c r="G5" s="505" t="s">
        <v>190</v>
      </c>
      <c r="H5" s="505">
        <v>28.23</v>
      </c>
      <c r="I5" s="505">
        <v>15.919999999999987</v>
      </c>
      <c r="J5" s="508">
        <v>203.67</v>
      </c>
      <c r="K5" s="509">
        <v>5.5019279691308096</v>
      </c>
      <c r="L5" s="510">
        <v>209.17192796913079</v>
      </c>
      <c r="M5" s="511">
        <v>278.70680044593092</v>
      </c>
      <c r="N5" s="512">
        <v>1</v>
      </c>
      <c r="O5" s="513"/>
    </row>
    <row r="6" spans="1:15">
      <c r="A6" s="514">
        <v>2</v>
      </c>
      <c r="B6" s="515" t="s">
        <v>233</v>
      </c>
      <c r="C6" s="515" t="s">
        <v>250</v>
      </c>
      <c r="D6" s="506" t="s">
        <v>270</v>
      </c>
      <c r="E6" s="516">
        <v>102</v>
      </c>
      <c r="F6" s="515">
        <v>159.52000000000001</v>
      </c>
      <c r="G6" s="515" t="s">
        <v>190</v>
      </c>
      <c r="H6" s="505">
        <v>28.23</v>
      </c>
      <c r="I6" s="505">
        <v>15.919999999999987</v>
      </c>
      <c r="J6" s="508">
        <v>203.67</v>
      </c>
      <c r="K6" s="517">
        <v>5.5019279691308061</v>
      </c>
      <c r="L6" s="518">
        <v>209.17192796913079</v>
      </c>
      <c r="M6" s="519">
        <v>278.70680044593092</v>
      </c>
      <c r="N6" s="520">
        <v>1</v>
      </c>
      <c r="O6" s="521"/>
    </row>
    <row r="7" spans="1:15">
      <c r="A7" s="514">
        <v>3</v>
      </c>
      <c r="B7" s="515" t="s">
        <v>233</v>
      </c>
      <c r="C7" s="515" t="s">
        <v>250</v>
      </c>
      <c r="D7" s="506" t="s">
        <v>270</v>
      </c>
      <c r="E7" s="516">
        <v>103</v>
      </c>
      <c r="F7" s="515">
        <v>159.52000000000001</v>
      </c>
      <c r="G7" s="515" t="s">
        <v>190</v>
      </c>
      <c r="H7" s="505">
        <v>28.23</v>
      </c>
      <c r="I7" s="505">
        <v>15.919999999999987</v>
      </c>
      <c r="J7" s="508">
        <v>203.67</v>
      </c>
      <c r="K7" s="517">
        <v>5.5019279691308061</v>
      </c>
      <c r="L7" s="518">
        <v>209.17192796913079</v>
      </c>
      <c r="M7" s="519">
        <v>278.70680044593092</v>
      </c>
      <c r="N7" s="520">
        <v>1</v>
      </c>
      <c r="O7" s="521"/>
    </row>
    <row r="8" spans="1:15">
      <c r="A8" s="514">
        <v>4</v>
      </c>
      <c r="B8" s="515" t="s">
        <v>233</v>
      </c>
      <c r="C8" s="515" t="s">
        <v>250</v>
      </c>
      <c r="D8" s="506" t="s">
        <v>270</v>
      </c>
      <c r="E8" s="516">
        <v>104</v>
      </c>
      <c r="F8" s="515">
        <v>159.52000000000001</v>
      </c>
      <c r="G8" s="515" t="s">
        <v>190</v>
      </c>
      <c r="H8" s="505">
        <v>28.23</v>
      </c>
      <c r="I8" s="505">
        <v>15.919999999999987</v>
      </c>
      <c r="J8" s="508">
        <v>203.67</v>
      </c>
      <c r="K8" s="517">
        <v>5.5019279691308061</v>
      </c>
      <c r="L8" s="518">
        <v>209.17192796913079</v>
      </c>
      <c r="M8" s="519">
        <v>278.70680044593092</v>
      </c>
      <c r="N8" s="520">
        <v>1</v>
      </c>
      <c r="O8" s="521"/>
    </row>
    <row r="9" spans="1:15">
      <c r="A9" s="514">
        <v>5</v>
      </c>
      <c r="B9" s="505" t="s">
        <v>233</v>
      </c>
      <c r="C9" s="515" t="s">
        <v>250</v>
      </c>
      <c r="D9" s="506" t="s">
        <v>270</v>
      </c>
      <c r="E9" s="516">
        <v>105</v>
      </c>
      <c r="F9" s="515">
        <v>159.52000000000001</v>
      </c>
      <c r="G9" s="515" t="s">
        <v>190</v>
      </c>
      <c r="H9" s="505">
        <v>28.23</v>
      </c>
      <c r="I9" s="505">
        <v>15.919999999999987</v>
      </c>
      <c r="J9" s="508">
        <v>203.67</v>
      </c>
      <c r="K9" s="517">
        <v>5.5019279691308061</v>
      </c>
      <c r="L9" s="518">
        <v>209.17192796913079</v>
      </c>
      <c r="M9" s="519">
        <v>278.70680044593092</v>
      </c>
      <c r="N9" s="520">
        <v>1</v>
      </c>
      <c r="O9" s="521"/>
    </row>
    <row r="10" spans="1:15">
      <c r="A10" s="514">
        <v>6</v>
      </c>
      <c r="B10" s="515" t="s">
        <v>233</v>
      </c>
      <c r="C10" s="515" t="s">
        <v>250</v>
      </c>
      <c r="D10" s="506" t="s">
        <v>270</v>
      </c>
      <c r="E10" s="516">
        <v>106</v>
      </c>
      <c r="F10" s="515">
        <v>159.52000000000001</v>
      </c>
      <c r="G10" s="515" t="s">
        <v>190</v>
      </c>
      <c r="H10" s="505">
        <v>28.23</v>
      </c>
      <c r="I10" s="505">
        <v>15.919999999999987</v>
      </c>
      <c r="J10" s="508">
        <v>203.67</v>
      </c>
      <c r="K10" s="517">
        <v>5.5019279691308096</v>
      </c>
      <c r="L10" s="518">
        <v>209.17192796913079</v>
      </c>
      <c r="M10" s="519">
        <v>278.70680044593092</v>
      </c>
      <c r="N10" s="520">
        <v>1</v>
      </c>
      <c r="O10" s="521"/>
    </row>
    <row r="11" spans="1:15">
      <c r="A11" s="514">
        <v>7</v>
      </c>
      <c r="B11" s="515" t="s">
        <v>233</v>
      </c>
      <c r="C11" s="515" t="s">
        <v>250</v>
      </c>
      <c r="D11" s="506" t="s">
        <v>270</v>
      </c>
      <c r="E11" s="516">
        <v>107</v>
      </c>
      <c r="F11" s="515">
        <v>159.52000000000001</v>
      </c>
      <c r="G11" s="515" t="s">
        <v>190</v>
      </c>
      <c r="H11" s="505">
        <v>28.23</v>
      </c>
      <c r="I11" s="505">
        <v>15.919999999999987</v>
      </c>
      <c r="J11" s="508">
        <v>203.67</v>
      </c>
      <c r="K11" s="517">
        <v>5.5019279691308061</v>
      </c>
      <c r="L11" s="518">
        <v>209.17192796913079</v>
      </c>
      <c r="M11" s="519">
        <v>278.70680044593092</v>
      </c>
      <c r="N11" s="520">
        <v>1</v>
      </c>
      <c r="O11" s="521"/>
    </row>
    <row r="12" spans="1:15">
      <c r="A12" s="514">
        <v>8</v>
      </c>
      <c r="B12" s="515" t="s">
        <v>233</v>
      </c>
      <c r="C12" s="515" t="s">
        <v>250</v>
      </c>
      <c r="D12" s="506" t="s">
        <v>270</v>
      </c>
      <c r="E12" s="516">
        <v>108</v>
      </c>
      <c r="F12" s="515">
        <v>159.52000000000001</v>
      </c>
      <c r="G12" s="515" t="s">
        <v>190</v>
      </c>
      <c r="H12" s="505">
        <v>28.23</v>
      </c>
      <c r="I12" s="505">
        <v>15.919999999999987</v>
      </c>
      <c r="J12" s="508">
        <v>203.67</v>
      </c>
      <c r="K12" s="517">
        <v>5.5019279691308061</v>
      </c>
      <c r="L12" s="518">
        <v>209.17192796913079</v>
      </c>
      <c r="M12" s="519">
        <v>278.70680044593092</v>
      </c>
      <c r="N12" s="520">
        <v>1</v>
      </c>
      <c r="O12" s="521"/>
    </row>
    <row r="13" spans="1:15">
      <c r="A13" s="514">
        <v>9</v>
      </c>
      <c r="B13" s="515" t="s">
        <v>233</v>
      </c>
      <c r="C13" s="515" t="s">
        <v>250</v>
      </c>
      <c r="D13" s="506" t="s">
        <v>270</v>
      </c>
      <c r="E13" s="516">
        <v>109</v>
      </c>
      <c r="F13" s="515">
        <v>159.52000000000001</v>
      </c>
      <c r="G13" s="515" t="s">
        <v>190</v>
      </c>
      <c r="H13" s="505">
        <v>28.23</v>
      </c>
      <c r="I13" s="505">
        <v>15.919999999999987</v>
      </c>
      <c r="J13" s="508">
        <v>203.67</v>
      </c>
      <c r="K13" s="517">
        <v>5.5019279691308061</v>
      </c>
      <c r="L13" s="518">
        <v>209.17192796913079</v>
      </c>
      <c r="M13" s="519">
        <v>278.70680044593092</v>
      </c>
      <c r="N13" s="520">
        <v>1</v>
      </c>
      <c r="O13" s="521"/>
    </row>
    <row r="14" spans="1:15" ht="15.75" thickBot="1">
      <c r="A14" s="522">
        <v>10</v>
      </c>
      <c r="B14" s="505" t="s">
        <v>233</v>
      </c>
      <c r="C14" s="523" t="s">
        <v>250</v>
      </c>
      <c r="D14" s="524" t="s">
        <v>270</v>
      </c>
      <c r="E14" s="525">
        <v>110</v>
      </c>
      <c r="F14" s="358">
        <v>155.76</v>
      </c>
      <c r="G14" s="523" t="s">
        <v>190</v>
      </c>
      <c r="H14" s="523">
        <v>28.23</v>
      </c>
      <c r="I14" s="523">
        <v>14.969999999999999</v>
      </c>
      <c r="J14" s="526">
        <v>198.95999999999998</v>
      </c>
      <c r="K14" s="527">
        <v>5.3895636148160859</v>
      </c>
      <c r="L14" s="528">
        <v>204.34956361481608</v>
      </c>
      <c r="M14" s="529">
        <v>278.70680044593092</v>
      </c>
      <c r="N14" s="530">
        <v>1</v>
      </c>
      <c r="O14" s="531"/>
    </row>
    <row r="15" spans="1:15">
      <c r="A15" s="504">
        <v>11</v>
      </c>
      <c r="B15" s="532" t="s">
        <v>233</v>
      </c>
      <c r="C15" s="505" t="s">
        <v>253</v>
      </c>
      <c r="D15" s="533" t="s">
        <v>252</v>
      </c>
      <c r="E15" s="534">
        <v>111</v>
      </c>
      <c r="F15" s="535">
        <v>61.77</v>
      </c>
      <c r="G15" s="505" t="s">
        <v>190</v>
      </c>
      <c r="H15" s="505">
        <v>2.89</v>
      </c>
      <c r="I15" s="505">
        <v>6.7899999999999991</v>
      </c>
      <c r="J15" s="508">
        <v>71.449999999999989</v>
      </c>
      <c r="K15" s="536">
        <v>2.2843329760357145</v>
      </c>
      <c r="L15" s="510">
        <v>73.734332976035702</v>
      </c>
      <c r="M15" s="537">
        <v>116.12783351913788</v>
      </c>
      <c r="N15" s="538">
        <v>1</v>
      </c>
      <c r="O15" s="513"/>
    </row>
    <row r="16" spans="1:15">
      <c r="A16" s="514">
        <v>12</v>
      </c>
      <c r="B16" s="515" t="s">
        <v>233</v>
      </c>
      <c r="C16" s="515" t="s">
        <v>253</v>
      </c>
      <c r="D16" s="539" t="s">
        <v>252</v>
      </c>
      <c r="E16" s="540">
        <v>112</v>
      </c>
      <c r="F16" s="541">
        <v>63.5</v>
      </c>
      <c r="G16" s="515" t="s">
        <v>190</v>
      </c>
      <c r="H16" s="505">
        <v>2.89</v>
      </c>
      <c r="I16" s="505">
        <v>7.2900000000000063</v>
      </c>
      <c r="J16" s="508">
        <v>73.680000000000007</v>
      </c>
      <c r="K16" s="542">
        <v>2.2843329760357145</v>
      </c>
      <c r="L16" s="518">
        <v>75.96433297603572</v>
      </c>
      <c r="M16" s="543">
        <v>116.12783351913788</v>
      </c>
      <c r="N16" s="520">
        <v>1</v>
      </c>
      <c r="O16" s="521"/>
    </row>
    <row r="17" spans="1:15">
      <c r="A17" s="514">
        <v>13</v>
      </c>
      <c r="B17" s="515" t="s">
        <v>233</v>
      </c>
      <c r="C17" s="515" t="s">
        <v>253</v>
      </c>
      <c r="D17" s="539" t="s">
        <v>252</v>
      </c>
      <c r="E17" s="540">
        <v>113</v>
      </c>
      <c r="F17" s="541">
        <v>63.5</v>
      </c>
      <c r="G17" s="515" t="s">
        <v>190</v>
      </c>
      <c r="H17" s="505">
        <v>2.89</v>
      </c>
      <c r="I17" s="505">
        <v>7.0799999999999983</v>
      </c>
      <c r="J17" s="508">
        <v>73.47</v>
      </c>
      <c r="K17" s="542">
        <v>2.2843329760357145</v>
      </c>
      <c r="L17" s="518">
        <v>75.754332976035712</v>
      </c>
      <c r="M17" s="543">
        <v>116.12783351913788</v>
      </c>
      <c r="N17" s="520">
        <v>1</v>
      </c>
      <c r="O17" s="521"/>
    </row>
    <row r="18" spans="1:15">
      <c r="A18" s="514">
        <v>14</v>
      </c>
      <c r="B18" s="515" t="s">
        <v>233</v>
      </c>
      <c r="C18" s="515" t="s">
        <v>253</v>
      </c>
      <c r="D18" s="539" t="s">
        <v>252</v>
      </c>
      <c r="E18" s="540">
        <v>114</v>
      </c>
      <c r="F18" s="541">
        <v>63.5</v>
      </c>
      <c r="G18" s="515" t="s">
        <v>190</v>
      </c>
      <c r="H18" s="505">
        <v>2.89</v>
      </c>
      <c r="I18" s="505">
        <v>7.2900000000000063</v>
      </c>
      <c r="J18" s="508">
        <v>73.680000000000007</v>
      </c>
      <c r="K18" s="542">
        <v>2.2843329760357145</v>
      </c>
      <c r="L18" s="518">
        <v>75.96433297603572</v>
      </c>
      <c r="M18" s="543">
        <v>116.12783351913788</v>
      </c>
      <c r="N18" s="520">
        <v>1</v>
      </c>
      <c r="O18" s="521"/>
    </row>
    <row r="19" spans="1:15">
      <c r="A19" s="514">
        <v>15</v>
      </c>
      <c r="B19" s="515" t="s">
        <v>233</v>
      </c>
      <c r="C19" s="515" t="s">
        <v>253</v>
      </c>
      <c r="D19" s="539" t="s">
        <v>252</v>
      </c>
      <c r="E19" s="540">
        <v>115</v>
      </c>
      <c r="F19" s="541">
        <v>63.5</v>
      </c>
      <c r="G19" s="515" t="s">
        <v>190</v>
      </c>
      <c r="H19" s="505">
        <v>2.89</v>
      </c>
      <c r="I19" s="505">
        <v>7.0799999999999983</v>
      </c>
      <c r="J19" s="508">
        <v>73.47</v>
      </c>
      <c r="K19" s="542">
        <v>2.2843329760357145</v>
      </c>
      <c r="L19" s="518">
        <v>75.754332976035712</v>
      </c>
      <c r="M19" s="543">
        <v>116.12783351913788</v>
      </c>
      <c r="N19" s="520">
        <v>1</v>
      </c>
      <c r="O19" s="521"/>
    </row>
    <row r="20" spans="1:15">
      <c r="A20" s="544">
        <v>16</v>
      </c>
      <c r="B20" s="515" t="s">
        <v>233</v>
      </c>
      <c r="C20" s="515" t="s">
        <v>253</v>
      </c>
      <c r="D20" s="539" t="s">
        <v>252</v>
      </c>
      <c r="E20" s="540">
        <v>116</v>
      </c>
      <c r="F20" s="541">
        <v>63.5</v>
      </c>
      <c r="G20" s="515" t="s">
        <v>190</v>
      </c>
      <c r="H20" s="505">
        <v>2.89</v>
      </c>
      <c r="I20" s="505">
        <v>7.2900000000000063</v>
      </c>
      <c r="J20" s="508">
        <v>73.680000000000007</v>
      </c>
      <c r="K20" s="542">
        <v>2.2843329760357145</v>
      </c>
      <c r="L20" s="518">
        <v>75.96433297603572</v>
      </c>
      <c r="M20" s="543">
        <v>116.12783351913788</v>
      </c>
      <c r="N20" s="520">
        <v>1</v>
      </c>
      <c r="O20" s="521"/>
    </row>
    <row r="21" spans="1:15">
      <c r="A21" s="514">
        <v>17</v>
      </c>
      <c r="B21" s="515" t="s">
        <v>233</v>
      </c>
      <c r="C21" s="515" t="s">
        <v>253</v>
      </c>
      <c r="D21" s="539" t="s">
        <v>252</v>
      </c>
      <c r="E21" s="540">
        <v>117</v>
      </c>
      <c r="F21" s="541">
        <v>63.5</v>
      </c>
      <c r="G21" s="515" t="s">
        <v>190</v>
      </c>
      <c r="H21" s="505">
        <v>2.89</v>
      </c>
      <c r="I21" s="505">
        <v>7.0799999999999983</v>
      </c>
      <c r="J21" s="508">
        <v>73.47</v>
      </c>
      <c r="K21" s="542">
        <v>2.2843329760357145</v>
      </c>
      <c r="L21" s="518">
        <v>75.754332976035712</v>
      </c>
      <c r="M21" s="543">
        <v>116.12783351913788</v>
      </c>
      <c r="N21" s="520">
        <v>1</v>
      </c>
      <c r="O21" s="521"/>
    </row>
    <row r="22" spans="1:15">
      <c r="A22" s="514">
        <v>18</v>
      </c>
      <c r="B22" s="515" t="s">
        <v>233</v>
      </c>
      <c r="C22" s="515" t="s">
        <v>253</v>
      </c>
      <c r="D22" s="539" t="s">
        <v>252</v>
      </c>
      <c r="E22" s="540">
        <v>118</v>
      </c>
      <c r="F22" s="541">
        <v>63.5</v>
      </c>
      <c r="G22" s="515" t="s">
        <v>190</v>
      </c>
      <c r="H22" s="505">
        <v>2.89</v>
      </c>
      <c r="I22" s="505">
        <v>7.2900000000000063</v>
      </c>
      <c r="J22" s="508">
        <v>73.680000000000007</v>
      </c>
      <c r="K22" s="542">
        <v>2.2843329760357145</v>
      </c>
      <c r="L22" s="518">
        <v>75.96433297603572</v>
      </c>
      <c r="M22" s="543">
        <v>116.12783351913788</v>
      </c>
      <c r="N22" s="520">
        <v>1</v>
      </c>
      <c r="O22" s="521"/>
    </row>
    <row r="23" spans="1:15">
      <c r="A23" s="514">
        <v>19</v>
      </c>
      <c r="B23" s="515" t="s">
        <v>233</v>
      </c>
      <c r="C23" s="515" t="s">
        <v>253</v>
      </c>
      <c r="D23" s="539" t="s">
        <v>252</v>
      </c>
      <c r="E23" s="540">
        <v>119</v>
      </c>
      <c r="F23" s="541">
        <v>63.5</v>
      </c>
      <c r="G23" s="515" t="s">
        <v>190</v>
      </c>
      <c r="H23" s="505">
        <v>2.89</v>
      </c>
      <c r="I23" s="505">
        <v>7.0799999999999983</v>
      </c>
      <c r="J23" s="508">
        <v>73.47</v>
      </c>
      <c r="K23" s="542">
        <v>2.2843329760357145</v>
      </c>
      <c r="L23" s="518">
        <v>75.754332976035712</v>
      </c>
      <c r="M23" s="543">
        <v>116.12783351913788</v>
      </c>
      <c r="N23" s="520">
        <v>1</v>
      </c>
      <c r="O23" s="521"/>
    </row>
    <row r="24" spans="1:15" ht="15.75" thickBot="1">
      <c r="A24" s="545">
        <v>20</v>
      </c>
      <c r="B24" s="505" t="s">
        <v>233</v>
      </c>
      <c r="C24" s="523" t="s">
        <v>253</v>
      </c>
      <c r="D24" s="546" t="s">
        <v>252</v>
      </c>
      <c r="E24" s="547">
        <v>120</v>
      </c>
      <c r="F24" s="548">
        <v>63.5</v>
      </c>
      <c r="G24" s="523" t="s">
        <v>190</v>
      </c>
      <c r="H24" s="523">
        <v>2.89</v>
      </c>
      <c r="I24" s="523">
        <v>7.2900000000000063</v>
      </c>
      <c r="J24" s="526">
        <v>73.680000000000007</v>
      </c>
      <c r="K24" s="549">
        <v>2.3059226336333025</v>
      </c>
      <c r="L24" s="528">
        <v>75.985922633633308</v>
      </c>
      <c r="M24" s="550">
        <v>116.12783351913788</v>
      </c>
      <c r="N24" s="530">
        <v>1</v>
      </c>
      <c r="O24" s="531"/>
    </row>
    <row r="25" spans="1:15">
      <c r="A25" s="504">
        <v>21</v>
      </c>
      <c r="B25" s="532" t="s">
        <v>246</v>
      </c>
      <c r="C25" s="505" t="s">
        <v>253</v>
      </c>
      <c r="D25" s="533" t="s">
        <v>252</v>
      </c>
      <c r="E25" s="534">
        <v>201</v>
      </c>
      <c r="F25" s="551">
        <v>61.75</v>
      </c>
      <c r="G25" s="505" t="s">
        <v>190</v>
      </c>
      <c r="H25" s="505">
        <v>2.89</v>
      </c>
      <c r="I25" s="505">
        <v>6.1099999999999994</v>
      </c>
      <c r="J25" s="508">
        <v>70.75</v>
      </c>
      <c r="K25" s="552">
        <v>2.3064133076696116</v>
      </c>
      <c r="L25" s="510">
        <v>73.056413307669615</v>
      </c>
      <c r="M25" s="553">
        <v>116.12783351913788</v>
      </c>
      <c r="N25" s="512">
        <v>1</v>
      </c>
      <c r="O25" s="513"/>
    </row>
    <row r="26" spans="1:15">
      <c r="A26" s="514">
        <v>22</v>
      </c>
      <c r="B26" s="515" t="s">
        <v>246</v>
      </c>
      <c r="C26" s="515" t="s">
        <v>253</v>
      </c>
      <c r="D26" s="539" t="s">
        <v>252</v>
      </c>
      <c r="E26" s="540">
        <v>202</v>
      </c>
      <c r="F26" s="554">
        <v>63.5</v>
      </c>
      <c r="G26" s="515" t="s">
        <v>190</v>
      </c>
      <c r="H26" s="505">
        <v>2.89</v>
      </c>
      <c r="I26" s="505">
        <v>6.3900000000000006</v>
      </c>
      <c r="J26" s="508">
        <v>72.78</v>
      </c>
      <c r="K26" s="555">
        <v>2.2855596611264866</v>
      </c>
      <c r="L26" s="518">
        <v>75.065559661126485</v>
      </c>
      <c r="M26" s="556">
        <v>116.12783351913788</v>
      </c>
      <c r="N26" s="512">
        <v>1</v>
      </c>
      <c r="O26" s="521"/>
    </row>
    <row r="27" spans="1:15">
      <c r="A27" s="514">
        <v>23</v>
      </c>
      <c r="B27" s="515" t="s">
        <v>246</v>
      </c>
      <c r="C27" s="515" t="s">
        <v>253</v>
      </c>
      <c r="D27" s="539" t="s">
        <v>252</v>
      </c>
      <c r="E27" s="540">
        <v>203</v>
      </c>
      <c r="F27" s="554">
        <v>63.5</v>
      </c>
      <c r="G27" s="515" t="s">
        <v>190</v>
      </c>
      <c r="H27" s="505">
        <v>2.89</v>
      </c>
      <c r="I27" s="505">
        <v>6.4099999999999966</v>
      </c>
      <c r="J27" s="508">
        <v>72.8</v>
      </c>
      <c r="K27" s="555">
        <v>2.2855596611264866</v>
      </c>
      <c r="L27" s="518">
        <v>75.085559661126482</v>
      </c>
      <c r="M27" s="556">
        <v>116.12783351913788</v>
      </c>
      <c r="N27" s="512">
        <v>1</v>
      </c>
      <c r="O27" s="521"/>
    </row>
    <row r="28" spans="1:15">
      <c r="A28" s="514">
        <v>24</v>
      </c>
      <c r="B28" s="515" t="s">
        <v>246</v>
      </c>
      <c r="C28" s="515" t="s">
        <v>253</v>
      </c>
      <c r="D28" s="539" t="s">
        <v>252</v>
      </c>
      <c r="E28" s="540">
        <v>204</v>
      </c>
      <c r="F28" s="554">
        <v>63.5</v>
      </c>
      <c r="G28" s="515" t="s">
        <v>190</v>
      </c>
      <c r="H28" s="505">
        <v>2.89</v>
      </c>
      <c r="I28" s="505">
        <v>6.3900000000000006</v>
      </c>
      <c r="J28" s="508">
        <v>72.78</v>
      </c>
      <c r="K28" s="555">
        <v>2.2855596611264866</v>
      </c>
      <c r="L28" s="518">
        <v>75.065559661126485</v>
      </c>
      <c r="M28" s="556">
        <v>116.12783351913788</v>
      </c>
      <c r="N28" s="512">
        <v>1</v>
      </c>
      <c r="O28" s="521"/>
    </row>
    <row r="29" spans="1:15">
      <c r="A29" s="514">
        <v>25</v>
      </c>
      <c r="B29" s="515" t="s">
        <v>246</v>
      </c>
      <c r="C29" s="515" t="s">
        <v>253</v>
      </c>
      <c r="D29" s="539" t="s">
        <v>252</v>
      </c>
      <c r="E29" s="540">
        <v>205</v>
      </c>
      <c r="F29" s="554">
        <v>63.5</v>
      </c>
      <c r="G29" s="515" t="s">
        <v>190</v>
      </c>
      <c r="H29" s="505">
        <v>2.89</v>
      </c>
      <c r="I29" s="505">
        <v>6.4099999999999966</v>
      </c>
      <c r="J29" s="508">
        <v>72.8</v>
      </c>
      <c r="K29" s="555">
        <v>2.2855596611264866</v>
      </c>
      <c r="L29" s="518">
        <v>75.085559661126482</v>
      </c>
      <c r="M29" s="556">
        <v>116.12783351913788</v>
      </c>
      <c r="N29" s="512">
        <v>1</v>
      </c>
      <c r="O29" s="521"/>
    </row>
    <row r="30" spans="1:15">
      <c r="A30" s="514">
        <v>26</v>
      </c>
      <c r="B30" s="515" t="s">
        <v>246</v>
      </c>
      <c r="C30" s="515" t="s">
        <v>253</v>
      </c>
      <c r="D30" s="539" t="s">
        <v>252</v>
      </c>
      <c r="E30" s="540">
        <v>206</v>
      </c>
      <c r="F30" s="554">
        <v>63.5</v>
      </c>
      <c r="G30" s="515" t="s">
        <v>190</v>
      </c>
      <c r="H30" s="505">
        <v>2.89</v>
      </c>
      <c r="I30" s="505">
        <v>6.3900000000000006</v>
      </c>
      <c r="J30" s="508">
        <v>72.78</v>
      </c>
      <c r="K30" s="555">
        <v>2.2855596611264866</v>
      </c>
      <c r="L30" s="518">
        <v>75.065559661126485</v>
      </c>
      <c r="M30" s="556">
        <v>116.12783351913788</v>
      </c>
      <c r="N30" s="512">
        <v>1</v>
      </c>
      <c r="O30" s="521"/>
    </row>
    <row r="31" spans="1:15">
      <c r="A31" s="514">
        <v>27</v>
      </c>
      <c r="B31" s="515" t="s">
        <v>246</v>
      </c>
      <c r="C31" s="515" t="s">
        <v>253</v>
      </c>
      <c r="D31" s="539" t="s">
        <v>252</v>
      </c>
      <c r="E31" s="540">
        <v>207</v>
      </c>
      <c r="F31" s="554">
        <v>63.5</v>
      </c>
      <c r="G31" s="515" t="s">
        <v>190</v>
      </c>
      <c r="H31" s="505">
        <v>2.89</v>
      </c>
      <c r="I31" s="505">
        <v>6.4099999999999966</v>
      </c>
      <c r="J31" s="508">
        <v>72.8</v>
      </c>
      <c r="K31" s="555">
        <v>2.2855596611264866</v>
      </c>
      <c r="L31" s="518">
        <v>75.085559661126482</v>
      </c>
      <c r="M31" s="556">
        <v>116.12783351913788</v>
      </c>
      <c r="N31" s="512">
        <v>1</v>
      </c>
      <c r="O31" s="521"/>
    </row>
    <row r="32" spans="1:15">
      <c r="A32" s="514">
        <v>28</v>
      </c>
      <c r="B32" s="515" t="s">
        <v>246</v>
      </c>
      <c r="C32" s="515" t="s">
        <v>253</v>
      </c>
      <c r="D32" s="539" t="s">
        <v>252</v>
      </c>
      <c r="E32" s="540">
        <v>208</v>
      </c>
      <c r="F32" s="554">
        <v>63.5</v>
      </c>
      <c r="G32" s="515" t="s">
        <v>190</v>
      </c>
      <c r="H32" s="505">
        <v>2.89</v>
      </c>
      <c r="I32" s="505">
        <v>6.3900000000000006</v>
      </c>
      <c r="J32" s="508">
        <v>72.78</v>
      </c>
      <c r="K32" s="555">
        <v>2.2855596611264866</v>
      </c>
      <c r="L32" s="518">
        <v>75.065559661126485</v>
      </c>
      <c r="M32" s="556">
        <v>116.12783351913788</v>
      </c>
      <c r="N32" s="512">
        <v>1</v>
      </c>
      <c r="O32" s="521"/>
    </row>
    <row r="33" spans="1:15">
      <c r="A33" s="514">
        <v>29</v>
      </c>
      <c r="B33" s="515" t="s">
        <v>246</v>
      </c>
      <c r="C33" s="515" t="s">
        <v>253</v>
      </c>
      <c r="D33" s="539" t="s">
        <v>252</v>
      </c>
      <c r="E33" s="540">
        <v>209</v>
      </c>
      <c r="F33" s="554">
        <v>63.5</v>
      </c>
      <c r="G33" s="515" t="s">
        <v>190</v>
      </c>
      <c r="H33" s="505">
        <v>2.89</v>
      </c>
      <c r="I33" s="505">
        <v>6.4099999999999966</v>
      </c>
      <c r="J33" s="508">
        <v>72.8</v>
      </c>
      <c r="K33" s="555">
        <v>2.2855596611264866</v>
      </c>
      <c r="L33" s="518">
        <v>75.085559661126482</v>
      </c>
      <c r="M33" s="556">
        <v>116.12783351913788</v>
      </c>
      <c r="N33" s="512">
        <v>1</v>
      </c>
      <c r="O33" s="521"/>
    </row>
    <row r="34" spans="1:15" ht="15.75" thickBot="1">
      <c r="A34" s="522">
        <v>30</v>
      </c>
      <c r="B34" s="505" t="s">
        <v>246</v>
      </c>
      <c r="C34" s="523" t="s">
        <v>253</v>
      </c>
      <c r="D34" s="546" t="s">
        <v>252</v>
      </c>
      <c r="E34" s="547">
        <v>210</v>
      </c>
      <c r="F34" s="557">
        <v>63.5</v>
      </c>
      <c r="G34" s="523" t="s">
        <v>190</v>
      </c>
      <c r="H34" s="523">
        <v>2.89</v>
      </c>
      <c r="I34" s="523">
        <v>6.3900000000000006</v>
      </c>
      <c r="J34" s="526">
        <v>72.78</v>
      </c>
      <c r="K34" s="558">
        <v>2.2855596611264866</v>
      </c>
      <c r="L34" s="528">
        <v>75.065559661126485</v>
      </c>
      <c r="M34" s="559">
        <v>116.12783351913788</v>
      </c>
      <c r="N34" s="530">
        <v>1</v>
      </c>
      <c r="O34" s="531"/>
    </row>
    <row r="35" spans="1:15">
      <c r="A35" s="544">
        <v>31</v>
      </c>
      <c r="B35" s="532" t="s">
        <v>246</v>
      </c>
      <c r="C35" s="505" t="s">
        <v>253</v>
      </c>
      <c r="D35" s="533" t="s">
        <v>252</v>
      </c>
      <c r="E35" s="534">
        <v>211</v>
      </c>
      <c r="F35" s="560">
        <v>61.74</v>
      </c>
      <c r="G35" s="505" t="s">
        <v>190</v>
      </c>
      <c r="H35" s="505">
        <v>2.89</v>
      </c>
      <c r="I35" s="505">
        <v>6.1000000000000014</v>
      </c>
      <c r="J35" s="508">
        <v>70.72999999999999</v>
      </c>
      <c r="K35" s="561">
        <v>2.2843329760357145</v>
      </c>
      <c r="L35" s="510">
        <v>73.014332976035703</v>
      </c>
      <c r="M35" s="562">
        <v>116.12783351913788</v>
      </c>
      <c r="N35" s="512">
        <v>1</v>
      </c>
      <c r="O35" s="513"/>
    </row>
    <row r="36" spans="1:15">
      <c r="A36" s="514">
        <v>32</v>
      </c>
      <c r="B36" s="515" t="s">
        <v>246</v>
      </c>
      <c r="C36" s="515" t="s">
        <v>253</v>
      </c>
      <c r="D36" s="539" t="s">
        <v>252</v>
      </c>
      <c r="E36" s="540">
        <v>212</v>
      </c>
      <c r="F36" s="563">
        <v>63.5</v>
      </c>
      <c r="G36" s="515" t="s">
        <v>190</v>
      </c>
      <c r="H36" s="505">
        <v>2.89</v>
      </c>
      <c r="I36" s="505">
        <v>6.5799999999999983</v>
      </c>
      <c r="J36" s="508">
        <v>72.97</v>
      </c>
      <c r="K36" s="564">
        <v>2.2843329760357145</v>
      </c>
      <c r="L36" s="518">
        <v>75.254332976035712</v>
      </c>
      <c r="M36" s="565">
        <v>116.12783351913788</v>
      </c>
      <c r="N36" s="512">
        <v>1</v>
      </c>
      <c r="O36" s="521"/>
    </row>
    <row r="37" spans="1:15">
      <c r="A37" s="514">
        <v>33</v>
      </c>
      <c r="B37" s="515" t="s">
        <v>246</v>
      </c>
      <c r="C37" s="515" t="s">
        <v>253</v>
      </c>
      <c r="D37" s="539" t="s">
        <v>252</v>
      </c>
      <c r="E37" s="540">
        <v>213</v>
      </c>
      <c r="F37" s="563">
        <v>61.74</v>
      </c>
      <c r="G37" s="515" t="s">
        <v>190</v>
      </c>
      <c r="H37" s="505">
        <v>2.89</v>
      </c>
      <c r="I37" s="505">
        <v>8.1199999999999974</v>
      </c>
      <c r="J37" s="508">
        <v>72.75</v>
      </c>
      <c r="K37" s="564">
        <v>2.2843329760357145</v>
      </c>
      <c r="L37" s="518">
        <v>75.034332976035714</v>
      </c>
      <c r="M37" s="565">
        <v>116.12783351913788</v>
      </c>
      <c r="N37" s="512">
        <v>1</v>
      </c>
      <c r="O37" s="521"/>
    </row>
    <row r="38" spans="1:15">
      <c r="A38" s="514">
        <v>34</v>
      </c>
      <c r="B38" s="515" t="s">
        <v>246</v>
      </c>
      <c r="C38" s="515" t="s">
        <v>253</v>
      </c>
      <c r="D38" s="539" t="s">
        <v>252</v>
      </c>
      <c r="E38" s="540">
        <v>214</v>
      </c>
      <c r="F38" s="563">
        <v>63.5</v>
      </c>
      <c r="G38" s="515" t="s">
        <v>190</v>
      </c>
      <c r="H38" s="505">
        <v>2.89</v>
      </c>
      <c r="I38" s="505">
        <v>6.5799999999999983</v>
      </c>
      <c r="J38" s="508">
        <v>72.97</v>
      </c>
      <c r="K38" s="564">
        <v>2.2843329760357145</v>
      </c>
      <c r="L38" s="518">
        <v>75.254332976035712</v>
      </c>
      <c r="M38" s="565">
        <v>116.12783351913788</v>
      </c>
      <c r="N38" s="512">
        <v>1</v>
      </c>
      <c r="O38" s="521"/>
    </row>
    <row r="39" spans="1:15">
      <c r="A39" s="514">
        <v>35</v>
      </c>
      <c r="B39" s="515" t="s">
        <v>246</v>
      </c>
      <c r="C39" s="515" t="s">
        <v>253</v>
      </c>
      <c r="D39" s="539" t="s">
        <v>252</v>
      </c>
      <c r="E39" s="540">
        <v>215</v>
      </c>
      <c r="F39" s="563">
        <v>61.74</v>
      </c>
      <c r="G39" s="515" t="s">
        <v>190</v>
      </c>
      <c r="H39" s="505">
        <v>2.89</v>
      </c>
      <c r="I39" s="505">
        <v>8.1199999999999974</v>
      </c>
      <c r="J39" s="508">
        <v>72.75</v>
      </c>
      <c r="K39" s="564">
        <v>2.2843329760357145</v>
      </c>
      <c r="L39" s="518">
        <v>75.034332976035714</v>
      </c>
      <c r="M39" s="565">
        <v>116.12783351913788</v>
      </c>
      <c r="N39" s="512">
        <v>1</v>
      </c>
      <c r="O39" s="521"/>
    </row>
    <row r="40" spans="1:15">
      <c r="A40" s="514">
        <v>36</v>
      </c>
      <c r="B40" s="515" t="s">
        <v>246</v>
      </c>
      <c r="C40" s="515" t="s">
        <v>253</v>
      </c>
      <c r="D40" s="539" t="s">
        <v>252</v>
      </c>
      <c r="E40" s="540">
        <v>216</v>
      </c>
      <c r="F40" s="563">
        <v>63.5</v>
      </c>
      <c r="G40" s="515" t="s">
        <v>190</v>
      </c>
      <c r="H40" s="505">
        <v>2.89</v>
      </c>
      <c r="I40" s="505">
        <v>6.5799999999999983</v>
      </c>
      <c r="J40" s="508">
        <v>72.97</v>
      </c>
      <c r="K40" s="564">
        <v>2.2843329760357145</v>
      </c>
      <c r="L40" s="518">
        <v>75.254332976035712</v>
      </c>
      <c r="M40" s="565">
        <v>116.12783351913788</v>
      </c>
      <c r="N40" s="512">
        <v>1</v>
      </c>
      <c r="O40" s="521"/>
    </row>
    <row r="41" spans="1:15">
      <c r="A41" s="514">
        <v>37</v>
      </c>
      <c r="B41" s="515" t="s">
        <v>246</v>
      </c>
      <c r="C41" s="515" t="s">
        <v>253</v>
      </c>
      <c r="D41" s="539" t="s">
        <v>252</v>
      </c>
      <c r="E41" s="540">
        <v>217</v>
      </c>
      <c r="F41" s="563">
        <v>61.74</v>
      </c>
      <c r="G41" s="515" t="s">
        <v>190</v>
      </c>
      <c r="H41" s="505">
        <v>2.89</v>
      </c>
      <c r="I41" s="505">
        <v>8.1199999999999974</v>
      </c>
      <c r="J41" s="508">
        <v>72.75</v>
      </c>
      <c r="K41" s="564">
        <v>2.2843329760357145</v>
      </c>
      <c r="L41" s="518">
        <v>75.034332976035714</v>
      </c>
      <c r="M41" s="565">
        <v>116.12783351913788</v>
      </c>
      <c r="N41" s="512">
        <v>1</v>
      </c>
      <c r="O41" s="521"/>
    </row>
    <row r="42" spans="1:15">
      <c r="A42" s="514">
        <v>38</v>
      </c>
      <c r="B42" s="515" t="s">
        <v>246</v>
      </c>
      <c r="C42" s="515" t="s">
        <v>253</v>
      </c>
      <c r="D42" s="539" t="s">
        <v>252</v>
      </c>
      <c r="E42" s="540">
        <v>218</v>
      </c>
      <c r="F42" s="563">
        <v>63.5</v>
      </c>
      <c r="G42" s="515" t="s">
        <v>190</v>
      </c>
      <c r="H42" s="505">
        <v>2.89</v>
      </c>
      <c r="I42" s="505">
        <v>6.5799999999999983</v>
      </c>
      <c r="J42" s="508">
        <v>72.97</v>
      </c>
      <c r="K42" s="564">
        <v>2.2843329760357145</v>
      </c>
      <c r="L42" s="518">
        <v>75.254332976035712</v>
      </c>
      <c r="M42" s="565">
        <v>116.12783351913788</v>
      </c>
      <c r="N42" s="512">
        <v>1</v>
      </c>
      <c r="O42" s="521"/>
    </row>
    <row r="43" spans="1:15">
      <c r="A43" s="514">
        <v>39</v>
      </c>
      <c r="B43" s="515" t="s">
        <v>246</v>
      </c>
      <c r="C43" s="515" t="s">
        <v>253</v>
      </c>
      <c r="D43" s="539" t="s">
        <v>252</v>
      </c>
      <c r="E43" s="566">
        <v>219</v>
      </c>
      <c r="F43" s="563">
        <v>61.74</v>
      </c>
      <c r="G43" s="515" t="s">
        <v>190</v>
      </c>
      <c r="H43" s="505">
        <v>2.89</v>
      </c>
      <c r="I43" s="505">
        <v>8.1199999999999974</v>
      </c>
      <c r="J43" s="508">
        <v>72.75</v>
      </c>
      <c r="K43" s="564">
        <v>2.2843329760357145</v>
      </c>
      <c r="L43" s="518">
        <v>75.034332976035714</v>
      </c>
      <c r="M43" s="565">
        <v>116.12783351913788</v>
      </c>
      <c r="N43" s="512">
        <v>1</v>
      </c>
      <c r="O43" s="521"/>
    </row>
    <row r="44" spans="1:15" ht="15.75" thickBot="1">
      <c r="A44" s="522">
        <v>40</v>
      </c>
      <c r="B44" s="505" t="s">
        <v>246</v>
      </c>
      <c r="C44" s="523" t="s">
        <v>253</v>
      </c>
      <c r="D44" s="546" t="s">
        <v>252</v>
      </c>
      <c r="E44" s="547">
        <v>220</v>
      </c>
      <c r="F44" s="567">
        <v>63.5</v>
      </c>
      <c r="G44" s="523" t="s">
        <v>190</v>
      </c>
      <c r="H44" s="523">
        <v>2.89</v>
      </c>
      <c r="I44" s="523">
        <v>6.5799999999999983</v>
      </c>
      <c r="J44" s="526">
        <v>72.97</v>
      </c>
      <c r="K44" s="568">
        <v>2.3059226336333025</v>
      </c>
      <c r="L44" s="528">
        <v>75.2759226336333</v>
      </c>
      <c r="M44" s="569">
        <v>116.12783351913788</v>
      </c>
      <c r="N44" s="530">
        <v>1</v>
      </c>
      <c r="O44" s="531"/>
    </row>
    <row r="45" spans="1:15">
      <c r="A45" s="544">
        <v>41</v>
      </c>
      <c r="B45" s="532" t="s">
        <v>247</v>
      </c>
      <c r="C45" s="505" t="s">
        <v>253</v>
      </c>
      <c r="D45" s="570" t="s">
        <v>252</v>
      </c>
      <c r="E45" s="534">
        <v>301</v>
      </c>
      <c r="F45" s="560">
        <v>61.74</v>
      </c>
      <c r="G45" s="505" t="s">
        <v>190</v>
      </c>
      <c r="H45" s="505">
        <v>2.89</v>
      </c>
      <c r="I45" s="505">
        <v>6.1199999999999974</v>
      </c>
      <c r="J45" s="508">
        <v>70.75</v>
      </c>
      <c r="K45" s="561">
        <v>2.3059226336333025</v>
      </c>
      <c r="L45" s="510">
        <v>73.055922633633301</v>
      </c>
      <c r="M45" s="562">
        <v>116.12783351913788</v>
      </c>
      <c r="N45" s="538">
        <v>1</v>
      </c>
      <c r="O45" s="513"/>
    </row>
    <row r="46" spans="1:15">
      <c r="A46" s="514">
        <v>42</v>
      </c>
      <c r="B46" s="515" t="s">
        <v>247</v>
      </c>
      <c r="C46" s="515" t="s">
        <v>253</v>
      </c>
      <c r="D46" s="539" t="s">
        <v>252</v>
      </c>
      <c r="E46" s="540">
        <v>302</v>
      </c>
      <c r="F46" s="563">
        <v>63.5</v>
      </c>
      <c r="G46" s="515" t="s">
        <v>190</v>
      </c>
      <c r="H46" s="505">
        <v>2.89</v>
      </c>
      <c r="I46" s="505">
        <v>6.3900000000000006</v>
      </c>
      <c r="J46" s="508">
        <v>72.78</v>
      </c>
      <c r="K46" s="564">
        <v>2.29</v>
      </c>
      <c r="L46" s="510">
        <v>75.070000000000007</v>
      </c>
      <c r="M46" s="565">
        <v>116.12783351913788</v>
      </c>
      <c r="N46" s="520">
        <v>1</v>
      </c>
      <c r="O46" s="521"/>
    </row>
    <row r="47" spans="1:15">
      <c r="A47" s="514">
        <v>43</v>
      </c>
      <c r="B47" s="515" t="s">
        <v>247</v>
      </c>
      <c r="C47" s="515" t="s">
        <v>253</v>
      </c>
      <c r="D47" s="539" t="s">
        <v>252</v>
      </c>
      <c r="E47" s="540">
        <v>303</v>
      </c>
      <c r="F47" s="563">
        <v>61.69</v>
      </c>
      <c r="G47" s="515" t="s">
        <v>190</v>
      </c>
      <c r="H47" s="505">
        <v>2.89</v>
      </c>
      <c r="I47" s="505">
        <v>8.2199999999999989</v>
      </c>
      <c r="J47" s="508">
        <v>72.8</v>
      </c>
      <c r="K47" s="564">
        <v>2.29</v>
      </c>
      <c r="L47" s="510">
        <v>75.09</v>
      </c>
      <c r="M47" s="565">
        <v>116.12783351913788</v>
      </c>
      <c r="N47" s="520">
        <v>1</v>
      </c>
      <c r="O47" s="521"/>
    </row>
    <row r="48" spans="1:15">
      <c r="A48" s="544">
        <v>44</v>
      </c>
      <c r="B48" s="515" t="s">
        <v>247</v>
      </c>
      <c r="C48" s="515" t="s">
        <v>253</v>
      </c>
      <c r="D48" s="539" t="s">
        <v>252</v>
      </c>
      <c r="E48" s="540">
        <v>304</v>
      </c>
      <c r="F48" s="563">
        <v>63.5</v>
      </c>
      <c r="G48" s="515" t="s">
        <v>190</v>
      </c>
      <c r="H48" s="505">
        <v>2.89</v>
      </c>
      <c r="I48" s="505">
        <v>6.3900000000000006</v>
      </c>
      <c r="J48" s="508">
        <v>72.78</v>
      </c>
      <c r="K48" s="564">
        <v>2.29</v>
      </c>
      <c r="L48" s="510">
        <v>75.070000000000007</v>
      </c>
      <c r="M48" s="565">
        <v>116.12783351913788</v>
      </c>
      <c r="N48" s="520">
        <v>1</v>
      </c>
      <c r="O48" s="521"/>
    </row>
    <row r="49" spans="1:15">
      <c r="A49" s="514">
        <v>45</v>
      </c>
      <c r="B49" s="515" t="s">
        <v>247</v>
      </c>
      <c r="C49" s="515" t="s">
        <v>253</v>
      </c>
      <c r="D49" s="539" t="s">
        <v>252</v>
      </c>
      <c r="E49" s="540">
        <v>305</v>
      </c>
      <c r="F49" s="563">
        <v>61.71</v>
      </c>
      <c r="G49" s="515" t="s">
        <v>190</v>
      </c>
      <c r="H49" s="505">
        <v>2.89</v>
      </c>
      <c r="I49" s="505">
        <v>8.1999999999999957</v>
      </c>
      <c r="J49" s="508">
        <v>72.799999999999983</v>
      </c>
      <c r="K49" s="564">
        <v>2.29</v>
      </c>
      <c r="L49" s="510">
        <v>75.089999999999989</v>
      </c>
      <c r="M49" s="565">
        <v>116.12783351913788</v>
      </c>
      <c r="N49" s="520">
        <v>1</v>
      </c>
      <c r="O49" s="521"/>
    </row>
    <row r="50" spans="1:15">
      <c r="A50" s="514">
        <v>46</v>
      </c>
      <c r="B50" s="515" t="s">
        <v>247</v>
      </c>
      <c r="C50" s="515" t="s">
        <v>253</v>
      </c>
      <c r="D50" s="539" t="s">
        <v>252</v>
      </c>
      <c r="E50" s="540">
        <v>306</v>
      </c>
      <c r="F50" s="563">
        <v>63.5</v>
      </c>
      <c r="G50" s="515" t="s">
        <v>190</v>
      </c>
      <c r="H50" s="505">
        <v>2.89</v>
      </c>
      <c r="I50" s="505">
        <v>6.3900000000000006</v>
      </c>
      <c r="J50" s="508">
        <v>72.78</v>
      </c>
      <c r="K50" s="564">
        <v>2.29</v>
      </c>
      <c r="L50" s="510">
        <v>75.070000000000007</v>
      </c>
      <c r="M50" s="565">
        <v>116.12783351913788</v>
      </c>
      <c r="N50" s="520">
        <v>1</v>
      </c>
      <c r="O50" s="521"/>
    </row>
    <row r="51" spans="1:15">
      <c r="A51" s="514">
        <v>47</v>
      </c>
      <c r="B51" s="515" t="s">
        <v>247</v>
      </c>
      <c r="C51" s="515" t="s">
        <v>253</v>
      </c>
      <c r="D51" s="539" t="s">
        <v>252</v>
      </c>
      <c r="E51" s="540">
        <v>307</v>
      </c>
      <c r="F51" s="563">
        <v>61.74</v>
      </c>
      <c r="G51" s="515" t="s">
        <v>190</v>
      </c>
      <c r="H51" s="505">
        <v>2.89</v>
      </c>
      <c r="I51" s="505">
        <v>8.1699999999999946</v>
      </c>
      <c r="J51" s="508">
        <v>72.799999999999983</v>
      </c>
      <c r="K51" s="564">
        <v>2.29</v>
      </c>
      <c r="L51" s="510">
        <v>75.089999999999989</v>
      </c>
      <c r="M51" s="565">
        <v>116.12783351913788</v>
      </c>
      <c r="N51" s="520">
        <v>1</v>
      </c>
      <c r="O51" s="521"/>
    </row>
    <row r="52" spans="1:15">
      <c r="A52" s="514">
        <v>48</v>
      </c>
      <c r="B52" s="515" t="s">
        <v>247</v>
      </c>
      <c r="C52" s="515" t="s">
        <v>253</v>
      </c>
      <c r="D52" s="539" t="s">
        <v>252</v>
      </c>
      <c r="E52" s="540">
        <v>308</v>
      </c>
      <c r="F52" s="563">
        <v>63.5</v>
      </c>
      <c r="G52" s="515" t="s">
        <v>190</v>
      </c>
      <c r="H52" s="505">
        <v>2.89</v>
      </c>
      <c r="I52" s="505">
        <v>6.3900000000000006</v>
      </c>
      <c r="J52" s="508">
        <v>72.78</v>
      </c>
      <c r="K52" s="564">
        <v>2.29</v>
      </c>
      <c r="L52" s="510">
        <v>75.070000000000007</v>
      </c>
      <c r="M52" s="565">
        <v>116.12783351913788</v>
      </c>
      <c r="N52" s="520">
        <v>1</v>
      </c>
      <c r="O52" s="521"/>
    </row>
    <row r="53" spans="1:15">
      <c r="A53" s="514">
        <v>49</v>
      </c>
      <c r="B53" s="515" t="s">
        <v>247</v>
      </c>
      <c r="C53" s="515" t="s">
        <v>253</v>
      </c>
      <c r="D53" s="539" t="s">
        <v>252</v>
      </c>
      <c r="E53" s="566">
        <v>309</v>
      </c>
      <c r="F53" s="563">
        <v>61.74</v>
      </c>
      <c r="G53" s="515" t="s">
        <v>190</v>
      </c>
      <c r="H53" s="505">
        <v>2.89</v>
      </c>
      <c r="I53" s="505">
        <v>8.1699999999999946</v>
      </c>
      <c r="J53" s="508">
        <v>72.799999999999983</v>
      </c>
      <c r="K53" s="564">
        <v>2.29</v>
      </c>
      <c r="L53" s="510">
        <v>75.089999999999989</v>
      </c>
      <c r="M53" s="565">
        <v>116.12783351913788</v>
      </c>
      <c r="N53" s="520">
        <v>1</v>
      </c>
      <c r="O53" s="521"/>
    </row>
    <row r="54" spans="1:15" ht="15.75" thickBot="1">
      <c r="A54" s="545">
        <v>50</v>
      </c>
      <c r="B54" s="505" t="s">
        <v>247</v>
      </c>
      <c r="C54" s="523" t="s">
        <v>253</v>
      </c>
      <c r="D54" s="571" t="s">
        <v>252</v>
      </c>
      <c r="E54" s="547">
        <v>310</v>
      </c>
      <c r="F54" s="572">
        <v>63.5</v>
      </c>
      <c r="G54" s="523" t="s">
        <v>190</v>
      </c>
      <c r="H54" s="523">
        <v>2.89</v>
      </c>
      <c r="I54" s="523">
        <v>6.3900000000000006</v>
      </c>
      <c r="J54" s="526">
        <v>72.78</v>
      </c>
      <c r="K54" s="564">
        <v>2.29</v>
      </c>
      <c r="L54" s="528">
        <v>75.070000000000007</v>
      </c>
      <c r="M54" s="573">
        <v>116.12783351913788</v>
      </c>
      <c r="N54" s="530">
        <v>1</v>
      </c>
      <c r="O54" s="531"/>
    </row>
    <row r="55" spans="1:15">
      <c r="A55" s="504">
        <v>51</v>
      </c>
      <c r="B55" s="532" t="s">
        <v>247</v>
      </c>
      <c r="C55" s="505" t="s">
        <v>250</v>
      </c>
      <c r="D55" s="574" t="s">
        <v>252</v>
      </c>
      <c r="E55" s="507">
        <v>311</v>
      </c>
      <c r="F55" s="575">
        <v>123.79</v>
      </c>
      <c r="G55" s="505" t="s">
        <v>190</v>
      </c>
      <c r="H55" s="576">
        <v>43.91</v>
      </c>
      <c r="I55" s="505">
        <v>11.269999999999996</v>
      </c>
      <c r="J55" s="508">
        <v>178.96999999999997</v>
      </c>
      <c r="K55" s="577">
        <v>4.166067905280042</v>
      </c>
      <c r="L55" s="510">
        <v>183.13606790528002</v>
      </c>
      <c r="M55" s="578">
        <v>209.03010033444818</v>
      </c>
      <c r="N55" s="512">
        <v>1</v>
      </c>
      <c r="O55" s="513"/>
    </row>
    <row r="56" spans="1:15">
      <c r="A56" s="514">
        <v>52</v>
      </c>
      <c r="B56" s="515" t="s">
        <v>247</v>
      </c>
      <c r="C56" s="515" t="s">
        <v>250</v>
      </c>
      <c r="D56" s="579" t="s">
        <v>252</v>
      </c>
      <c r="E56" s="516">
        <v>312</v>
      </c>
      <c r="F56" s="580">
        <v>123.79</v>
      </c>
      <c r="G56" s="515" t="s">
        <v>190</v>
      </c>
      <c r="H56" s="581">
        <v>43.91</v>
      </c>
      <c r="I56" s="505">
        <v>13.309999999999988</v>
      </c>
      <c r="J56" s="508">
        <v>181.01</v>
      </c>
      <c r="K56" s="582">
        <v>4.166067905280042</v>
      </c>
      <c r="L56" s="510">
        <v>185.17606790528004</v>
      </c>
      <c r="M56" s="583">
        <v>209.03010033444818</v>
      </c>
      <c r="N56" s="512">
        <v>1</v>
      </c>
      <c r="O56" s="521"/>
    </row>
    <row r="57" spans="1:15">
      <c r="A57" s="514">
        <v>53</v>
      </c>
      <c r="B57" s="515" t="s">
        <v>247</v>
      </c>
      <c r="C57" s="515" t="s">
        <v>250</v>
      </c>
      <c r="D57" s="579" t="s">
        <v>252</v>
      </c>
      <c r="E57" s="516">
        <v>313</v>
      </c>
      <c r="F57" s="580">
        <v>123.79</v>
      </c>
      <c r="G57" s="515" t="s">
        <v>190</v>
      </c>
      <c r="H57" s="581">
        <v>43.91</v>
      </c>
      <c r="I57" s="505">
        <v>13.309999999999988</v>
      </c>
      <c r="J57" s="508">
        <v>181.01</v>
      </c>
      <c r="K57" s="582">
        <v>4.166067905280042</v>
      </c>
      <c r="L57" s="510">
        <v>185.17606790528004</v>
      </c>
      <c r="M57" s="583">
        <v>209.03010033444818</v>
      </c>
      <c r="N57" s="512">
        <v>1</v>
      </c>
      <c r="O57" s="521"/>
    </row>
    <row r="58" spans="1:15">
      <c r="A58" s="514">
        <v>54</v>
      </c>
      <c r="B58" s="515" t="s">
        <v>247</v>
      </c>
      <c r="C58" s="515" t="s">
        <v>250</v>
      </c>
      <c r="D58" s="579" t="s">
        <v>252</v>
      </c>
      <c r="E58" s="516">
        <v>314</v>
      </c>
      <c r="F58" s="580">
        <v>123.79</v>
      </c>
      <c r="G58" s="515" t="s">
        <v>190</v>
      </c>
      <c r="H58" s="581">
        <v>43.91</v>
      </c>
      <c r="I58" s="505">
        <v>13.309999999999988</v>
      </c>
      <c r="J58" s="508">
        <v>181.01</v>
      </c>
      <c r="K58" s="582">
        <v>4.166067905280042</v>
      </c>
      <c r="L58" s="510">
        <v>185.17606790528004</v>
      </c>
      <c r="M58" s="583">
        <v>209.03010033444818</v>
      </c>
      <c r="N58" s="512">
        <v>1</v>
      </c>
      <c r="O58" s="521"/>
    </row>
    <row r="59" spans="1:15">
      <c r="A59" s="514">
        <v>55</v>
      </c>
      <c r="B59" s="515" t="s">
        <v>247</v>
      </c>
      <c r="C59" s="515" t="s">
        <v>250</v>
      </c>
      <c r="D59" s="579" t="s">
        <v>252</v>
      </c>
      <c r="E59" s="516">
        <v>315</v>
      </c>
      <c r="F59" s="580">
        <v>123.79</v>
      </c>
      <c r="G59" s="515" t="s">
        <v>190</v>
      </c>
      <c r="H59" s="581">
        <v>43.91</v>
      </c>
      <c r="I59" s="505">
        <v>13.309999999999988</v>
      </c>
      <c r="J59" s="508">
        <v>181.01</v>
      </c>
      <c r="K59" s="582">
        <v>4.166067905280042</v>
      </c>
      <c r="L59" s="510">
        <v>185.17606790528004</v>
      </c>
      <c r="M59" s="583">
        <v>209.03010033444818</v>
      </c>
      <c r="N59" s="512">
        <v>1</v>
      </c>
      <c r="O59" s="521"/>
    </row>
    <row r="60" spans="1:15">
      <c r="A60" s="514">
        <v>56</v>
      </c>
      <c r="B60" s="515" t="s">
        <v>247</v>
      </c>
      <c r="C60" s="515" t="s">
        <v>250</v>
      </c>
      <c r="D60" s="579" t="s">
        <v>252</v>
      </c>
      <c r="E60" s="516">
        <v>316</v>
      </c>
      <c r="F60" s="580">
        <v>123.79</v>
      </c>
      <c r="G60" s="515" t="s">
        <v>190</v>
      </c>
      <c r="H60" s="581">
        <v>43.91</v>
      </c>
      <c r="I60" s="505">
        <v>13.309999999999988</v>
      </c>
      <c r="J60" s="508">
        <v>181.01</v>
      </c>
      <c r="K60" s="582">
        <v>4.166067905280042</v>
      </c>
      <c r="L60" s="510">
        <v>185.17606790528004</v>
      </c>
      <c r="M60" s="583">
        <v>209.03010033444818</v>
      </c>
      <c r="N60" s="512">
        <v>1</v>
      </c>
      <c r="O60" s="521"/>
    </row>
    <row r="61" spans="1:15">
      <c r="A61" s="514">
        <v>57</v>
      </c>
      <c r="B61" s="515" t="s">
        <v>247</v>
      </c>
      <c r="C61" s="515" t="s">
        <v>250</v>
      </c>
      <c r="D61" s="579" t="s">
        <v>252</v>
      </c>
      <c r="E61" s="516">
        <v>317</v>
      </c>
      <c r="F61" s="580">
        <v>123.79</v>
      </c>
      <c r="G61" s="515" t="s">
        <v>190</v>
      </c>
      <c r="H61" s="581">
        <v>43.91</v>
      </c>
      <c r="I61" s="505">
        <v>13.309999999999988</v>
      </c>
      <c r="J61" s="508">
        <v>181.01</v>
      </c>
      <c r="K61" s="582">
        <v>4.166067905280042</v>
      </c>
      <c r="L61" s="510">
        <v>185.17606790528004</v>
      </c>
      <c r="M61" s="583">
        <v>209.03010033444818</v>
      </c>
      <c r="N61" s="512">
        <v>1</v>
      </c>
      <c r="O61" s="521"/>
    </row>
    <row r="62" spans="1:15">
      <c r="A62" s="514">
        <v>58</v>
      </c>
      <c r="B62" s="515" t="s">
        <v>247</v>
      </c>
      <c r="C62" s="515" t="s">
        <v>250</v>
      </c>
      <c r="D62" s="579" t="s">
        <v>252</v>
      </c>
      <c r="E62" s="516">
        <v>318</v>
      </c>
      <c r="F62" s="580">
        <v>123.79</v>
      </c>
      <c r="G62" s="515" t="s">
        <v>190</v>
      </c>
      <c r="H62" s="581">
        <v>43.91</v>
      </c>
      <c r="I62" s="505">
        <v>13.309999999999988</v>
      </c>
      <c r="J62" s="508">
        <v>181.01</v>
      </c>
      <c r="K62" s="582">
        <v>4.166067905280042</v>
      </c>
      <c r="L62" s="510">
        <v>185.17606790528004</v>
      </c>
      <c r="M62" s="583">
        <v>209.03010033444818</v>
      </c>
      <c r="N62" s="512">
        <v>1</v>
      </c>
      <c r="O62" s="521"/>
    </row>
    <row r="63" spans="1:15">
      <c r="A63" s="514">
        <v>59</v>
      </c>
      <c r="B63" s="515" t="s">
        <v>247</v>
      </c>
      <c r="C63" s="515" t="s">
        <v>250</v>
      </c>
      <c r="D63" s="579" t="s">
        <v>252</v>
      </c>
      <c r="E63" s="516">
        <v>319</v>
      </c>
      <c r="F63" s="580">
        <v>123.79</v>
      </c>
      <c r="G63" s="515" t="s">
        <v>190</v>
      </c>
      <c r="H63" s="581">
        <v>43.91</v>
      </c>
      <c r="I63" s="505">
        <v>13.309999999999988</v>
      </c>
      <c r="J63" s="508">
        <v>181.01</v>
      </c>
      <c r="K63" s="582">
        <v>4.166067905280042</v>
      </c>
      <c r="L63" s="510">
        <v>185.17606790528004</v>
      </c>
      <c r="M63" s="583">
        <v>209.03010033444818</v>
      </c>
      <c r="N63" s="512">
        <v>1</v>
      </c>
      <c r="O63" s="521"/>
    </row>
    <row r="64" spans="1:15" ht="15.75" thickBot="1">
      <c r="A64" s="584">
        <v>60</v>
      </c>
      <c r="B64" s="585" t="s">
        <v>247</v>
      </c>
      <c r="C64" s="585" t="s">
        <v>250</v>
      </c>
      <c r="D64" s="586" t="s">
        <v>252</v>
      </c>
      <c r="E64" s="525">
        <v>320</v>
      </c>
      <c r="F64" s="587">
        <v>122.02</v>
      </c>
      <c r="G64" s="585" t="s">
        <v>190</v>
      </c>
      <c r="H64" s="588">
        <v>43.91</v>
      </c>
      <c r="I64" s="585">
        <v>15.079999999999998</v>
      </c>
      <c r="J64" s="589">
        <v>181.01</v>
      </c>
      <c r="K64" s="590">
        <v>4.1120937612860722</v>
      </c>
      <c r="L64" s="591">
        <v>185.12209376128607</v>
      </c>
      <c r="M64" s="592">
        <v>209.03010033444818</v>
      </c>
      <c r="N64" s="593">
        <v>1</v>
      </c>
      <c r="O64" s="594"/>
    </row>
    <row r="65" spans="1:15">
      <c r="A65" s="504">
        <v>1</v>
      </c>
      <c r="B65" s="532" t="s">
        <v>232</v>
      </c>
      <c r="C65" s="532">
        <v>1</v>
      </c>
      <c r="D65" s="434" t="s">
        <v>254</v>
      </c>
      <c r="E65" s="507">
        <v>401</v>
      </c>
      <c r="F65" s="424">
        <v>35.270000000000003</v>
      </c>
      <c r="G65" s="595">
        <v>3.9</v>
      </c>
      <c r="H65" s="532"/>
      <c r="I65" s="595">
        <v>5.4399999999999977</v>
      </c>
      <c r="J65" s="595">
        <v>44.61</v>
      </c>
      <c r="K65" s="595">
        <v>12.094274341788488</v>
      </c>
      <c r="L65" s="595">
        <v>56.704274341788491</v>
      </c>
      <c r="M65" s="595">
        <v>25.841694537346715</v>
      </c>
      <c r="N65" s="538">
        <v>0</v>
      </c>
      <c r="O65" s="596"/>
    </row>
    <row r="66" spans="1:15">
      <c r="A66" s="514">
        <v>2</v>
      </c>
      <c r="B66" s="515" t="s">
        <v>232</v>
      </c>
      <c r="C66" s="515">
        <v>1</v>
      </c>
      <c r="D66" s="679" t="s">
        <v>254</v>
      </c>
      <c r="E66" s="516">
        <v>402</v>
      </c>
      <c r="F66" s="310">
        <v>35.270000000000003</v>
      </c>
      <c r="G66" s="597">
        <v>4</v>
      </c>
      <c r="H66" s="515"/>
      <c r="I66" s="508">
        <v>5.4399999999999977</v>
      </c>
      <c r="J66" s="597">
        <v>44.71</v>
      </c>
      <c r="K66" s="597">
        <v>12.094274341788488</v>
      </c>
      <c r="L66" s="597">
        <v>56.804274341788485</v>
      </c>
      <c r="M66" s="597">
        <v>25.841694537346715</v>
      </c>
      <c r="N66" s="520">
        <v>0</v>
      </c>
      <c r="O66" s="521"/>
    </row>
    <row r="67" spans="1:15">
      <c r="A67" s="514">
        <v>3</v>
      </c>
      <c r="B67" s="515" t="s">
        <v>232</v>
      </c>
      <c r="C67" s="515">
        <v>1</v>
      </c>
      <c r="D67" s="679" t="s">
        <v>254</v>
      </c>
      <c r="E67" s="516">
        <v>403</v>
      </c>
      <c r="F67" s="310">
        <v>38.799999999999997</v>
      </c>
      <c r="G67" s="597">
        <v>2.2999999999999998</v>
      </c>
      <c r="H67" s="515"/>
      <c r="I67" s="597">
        <v>6.43</v>
      </c>
      <c r="J67" s="597">
        <v>47.529999999999994</v>
      </c>
      <c r="K67" s="597">
        <v>12.910319304101497</v>
      </c>
      <c r="L67" s="597">
        <v>60.440319304101493</v>
      </c>
      <c r="M67" s="508">
        <v>27.620958751393538</v>
      </c>
      <c r="N67" s="520">
        <v>0</v>
      </c>
      <c r="O67" s="521"/>
    </row>
    <row r="68" spans="1:15">
      <c r="A68" s="514">
        <v>4</v>
      </c>
      <c r="B68" s="505" t="s">
        <v>232</v>
      </c>
      <c r="C68" s="515">
        <v>1</v>
      </c>
      <c r="D68" s="679" t="s">
        <v>252</v>
      </c>
      <c r="E68" s="516">
        <v>404</v>
      </c>
      <c r="F68" s="598">
        <v>58.93</v>
      </c>
      <c r="G68" s="508">
        <v>2.9</v>
      </c>
      <c r="H68" s="515"/>
      <c r="I68" s="508">
        <v>7.5599999999999952</v>
      </c>
      <c r="J68" s="597">
        <v>69.389999999999986</v>
      </c>
      <c r="K68" s="508">
        <v>18.839523066820938</v>
      </c>
      <c r="L68" s="597">
        <v>88.229523066820917</v>
      </c>
      <c r="M68" s="508">
        <v>40.287625418060202</v>
      </c>
      <c r="N68" s="520">
        <v>0</v>
      </c>
      <c r="O68" s="521"/>
    </row>
    <row r="69" spans="1:15">
      <c r="A69" s="514">
        <v>5</v>
      </c>
      <c r="B69" s="515" t="s">
        <v>232</v>
      </c>
      <c r="C69" s="515">
        <v>1</v>
      </c>
      <c r="D69" s="679" t="s">
        <v>252</v>
      </c>
      <c r="E69" s="516">
        <v>405</v>
      </c>
      <c r="F69" s="598">
        <v>58.93</v>
      </c>
      <c r="G69" s="508">
        <v>2.9</v>
      </c>
      <c r="H69" s="515"/>
      <c r="I69" s="508">
        <v>7.5599999999999952</v>
      </c>
      <c r="J69" s="597">
        <v>69.389999999999986</v>
      </c>
      <c r="K69" s="597">
        <v>18.839523066820938</v>
      </c>
      <c r="L69" s="597">
        <v>88.229523066820917</v>
      </c>
      <c r="M69" s="597">
        <v>40.287625418060202</v>
      </c>
      <c r="N69" s="520">
        <v>0</v>
      </c>
      <c r="O69" s="521"/>
    </row>
    <row r="70" spans="1:15">
      <c r="A70" s="514">
        <v>6</v>
      </c>
      <c r="B70" s="515" t="s">
        <v>232</v>
      </c>
      <c r="C70" s="515">
        <v>1</v>
      </c>
      <c r="D70" s="679" t="s">
        <v>252</v>
      </c>
      <c r="E70" s="516">
        <v>406</v>
      </c>
      <c r="F70" s="598">
        <v>47.87</v>
      </c>
      <c r="G70" s="508">
        <v>2.9</v>
      </c>
      <c r="H70" s="515"/>
      <c r="I70" s="597">
        <v>7.6600000000000037</v>
      </c>
      <c r="J70" s="597">
        <v>58.43</v>
      </c>
      <c r="K70" s="597">
        <v>16.095876881237</v>
      </c>
      <c r="L70" s="597">
        <v>74.525876881236996</v>
      </c>
      <c r="M70" s="597">
        <v>34.399108138238574</v>
      </c>
      <c r="N70" s="520">
        <v>0</v>
      </c>
      <c r="O70" s="521"/>
    </row>
    <row r="71" spans="1:15">
      <c r="A71" s="514">
        <v>7</v>
      </c>
      <c r="B71" s="515" t="s">
        <v>232</v>
      </c>
      <c r="C71" s="515">
        <v>1</v>
      </c>
      <c r="D71" s="679" t="s">
        <v>252</v>
      </c>
      <c r="E71" s="516">
        <v>407</v>
      </c>
      <c r="F71" s="310">
        <v>58.93</v>
      </c>
      <c r="G71" s="508">
        <v>2.9</v>
      </c>
      <c r="H71" s="515"/>
      <c r="I71" s="597">
        <v>7.5599999999999952</v>
      </c>
      <c r="J71" s="597">
        <v>69.389999999999986</v>
      </c>
      <c r="K71" s="597">
        <v>18.839523066820938</v>
      </c>
      <c r="L71" s="597">
        <v>88.229523066820917</v>
      </c>
      <c r="M71" s="597">
        <v>40.287625418060202</v>
      </c>
      <c r="N71" s="520">
        <v>1</v>
      </c>
      <c r="O71" s="521"/>
    </row>
    <row r="72" spans="1:15">
      <c r="A72" s="514">
        <v>8</v>
      </c>
      <c r="B72" s="515" t="s">
        <v>232</v>
      </c>
      <c r="C72" s="515">
        <v>1</v>
      </c>
      <c r="D72" s="434" t="s">
        <v>252</v>
      </c>
      <c r="E72" s="516">
        <v>408</v>
      </c>
      <c r="F72" s="599">
        <v>58.93</v>
      </c>
      <c r="G72" s="425">
        <v>3</v>
      </c>
      <c r="H72" s="515"/>
      <c r="I72" s="597">
        <v>7.5599999999999952</v>
      </c>
      <c r="J72" s="597">
        <v>69.489999999999995</v>
      </c>
      <c r="K72" s="597">
        <v>18.839523066820938</v>
      </c>
      <c r="L72" s="597">
        <v>88.32952306682094</v>
      </c>
      <c r="M72" s="597">
        <v>40.287625418060202</v>
      </c>
      <c r="N72" s="520">
        <v>1</v>
      </c>
      <c r="O72" s="521"/>
    </row>
    <row r="73" spans="1:15">
      <c r="A73" s="514">
        <v>9</v>
      </c>
      <c r="B73" s="515" t="s">
        <v>232</v>
      </c>
      <c r="C73" s="515">
        <v>1</v>
      </c>
      <c r="D73" s="679" t="s">
        <v>252</v>
      </c>
      <c r="E73" s="516">
        <v>409</v>
      </c>
      <c r="F73" s="600">
        <v>58.93</v>
      </c>
      <c r="G73" s="425">
        <v>3</v>
      </c>
      <c r="H73" s="515"/>
      <c r="I73" s="597">
        <v>7.5599999999999952</v>
      </c>
      <c r="J73" s="597">
        <v>69.489999999999995</v>
      </c>
      <c r="K73" s="597">
        <v>18.839523066820938</v>
      </c>
      <c r="L73" s="597">
        <v>88.32952306682094</v>
      </c>
      <c r="M73" s="597">
        <v>40.287625418060202</v>
      </c>
      <c r="N73" s="520">
        <v>1</v>
      </c>
      <c r="O73" s="521"/>
    </row>
    <row r="74" spans="1:15">
      <c r="A74" s="514">
        <v>10</v>
      </c>
      <c r="B74" s="515" t="s">
        <v>232</v>
      </c>
      <c r="C74" s="515">
        <v>1</v>
      </c>
      <c r="D74" s="679" t="s">
        <v>252</v>
      </c>
      <c r="E74" s="516">
        <v>410</v>
      </c>
      <c r="F74" s="600">
        <v>58.93</v>
      </c>
      <c r="G74" s="425">
        <v>3</v>
      </c>
      <c r="H74" s="515"/>
      <c r="I74" s="597">
        <v>7.5599999999999952</v>
      </c>
      <c r="J74" s="597">
        <v>69.489999999999995</v>
      </c>
      <c r="K74" s="597">
        <v>18.839523066820938</v>
      </c>
      <c r="L74" s="597">
        <v>88.32952306682094</v>
      </c>
      <c r="M74" s="597">
        <v>40.287625418060202</v>
      </c>
      <c r="N74" s="520">
        <v>0</v>
      </c>
      <c r="O74" s="521"/>
    </row>
    <row r="75" spans="1:15">
      <c r="A75" s="514">
        <v>11</v>
      </c>
      <c r="B75" s="515" t="s">
        <v>232</v>
      </c>
      <c r="C75" s="515">
        <v>1</v>
      </c>
      <c r="D75" s="679" t="s">
        <v>252</v>
      </c>
      <c r="E75" s="516">
        <v>411</v>
      </c>
      <c r="F75" s="599">
        <v>58.93</v>
      </c>
      <c r="G75" s="425">
        <v>3</v>
      </c>
      <c r="H75" s="515"/>
      <c r="I75" s="597">
        <v>7.5599999999999952</v>
      </c>
      <c r="J75" s="597">
        <v>69.489999999999995</v>
      </c>
      <c r="K75" s="597">
        <v>18.839523066820938</v>
      </c>
      <c r="L75" s="597">
        <v>88.32952306682094</v>
      </c>
      <c r="M75" s="597">
        <v>40.287625418060202</v>
      </c>
      <c r="N75" s="520">
        <v>0</v>
      </c>
      <c r="O75" s="521"/>
    </row>
    <row r="76" spans="1:15">
      <c r="A76" s="514">
        <v>12</v>
      </c>
      <c r="B76" s="515" t="s">
        <v>232</v>
      </c>
      <c r="C76" s="515">
        <v>1</v>
      </c>
      <c r="D76" s="679" t="s">
        <v>254</v>
      </c>
      <c r="E76" s="516">
        <v>412</v>
      </c>
      <c r="F76" s="600">
        <v>35.270000000000003</v>
      </c>
      <c r="G76" s="597">
        <v>3.9</v>
      </c>
      <c r="H76" s="515"/>
      <c r="I76" s="597">
        <v>5.4399999999999977</v>
      </c>
      <c r="J76" s="597">
        <v>44.61</v>
      </c>
      <c r="K76" s="597">
        <v>12.094274341788488</v>
      </c>
      <c r="L76" s="597">
        <v>56.704274341788491</v>
      </c>
      <c r="M76" s="597">
        <v>25.841694537346715</v>
      </c>
      <c r="N76" s="520">
        <v>0</v>
      </c>
      <c r="O76" s="521"/>
    </row>
    <row r="77" spans="1:15">
      <c r="A77" s="514">
        <v>13</v>
      </c>
      <c r="B77" s="515" t="s">
        <v>232</v>
      </c>
      <c r="C77" s="515">
        <v>1</v>
      </c>
      <c r="D77" s="679" t="s">
        <v>254</v>
      </c>
      <c r="E77" s="516">
        <v>413</v>
      </c>
      <c r="F77" s="600">
        <v>35.270000000000003</v>
      </c>
      <c r="G77" s="597">
        <v>4</v>
      </c>
      <c r="H77" s="515"/>
      <c r="I77" s="597">
        <v>5.4399999999999977</v>
      </c>
      <c r="J77" s="597">
        <v>44.71</v>
      </c>
      <c r="K77" s="597">
        <v>12.094274341788488</v>
      </c>
      <c r="L77" s="597">
        <v>56.804274341788485</v>
      </c>
      <c r="M77" s="597">
        <v>25.841694537346715</v>
      </c>
      <c r="N77" s="512">
        <v>0</v>
      </c>
      <c r="O77" s="521"/>
    </row>
    <row r="78" spans="1:15" ht="15.75" thickBot="1">
      <c r="A78" s="522">
        <v>14</v>
      </c>
      <c r="B78" s="523" t="s">
        <v>232</v>
      </c>
      <c r="C78" s="523">
        <v>1</v>
      </c>
      <c r="D78" s="435" t="s">
        <v>251</v>
      </c>
      <c r="E78" s="525">
        <v>414</v>
      </c>
      <c r="F78" s="601">
        <v>84.72</v>
      </c>
      <c r="G78" s="426">
        <v>3</v>
      </c>
      <c r="H78" s="523"/>
      <c r="I78" s="526">
        <v>9.1899999999999977</v>
      </c>
      <c r="J78" s="508">
        <v>96.91</v>
      </c>
      <c r="K78" s="526">
        <v>26.289661128070605</v>
      </c>
      <c r="L78" s="526">
        <v>123.1996611280706</v>
      </c>
      <c r="M78" s="526">
        <v>56.22</v>
      </c>
      <c r="N78" s="530">
        <v>1</v>
      </c>
      <c r="O78" s="531"/>
    </row>
    <row r="79" spans="1:15">
      <c r="A79" s="544">
        <v>15</v>
      </c>
      <c r="B79" s="505" t="s">
        <v>232</v>
      </c>
      <c r="C79" s="505">
        <v>2</v>
      </c>
      <c r="D79" s="434" t="s">
        <v>254</v>
      </c>
      <c r="E79" s="507">
        <v>415</v>
      </c>
      <c r="F79" s="310">
        <v>35.270000000000003</v>
      </c>
      <c r="G79" s="595">
        <v>3.9</v>
      </c>
      <c r="H79" s="505"/>
      <c r="I79" s="595">
        <v>5.4399999999999977</v>
      </c>
      <c r="J79" s="595">
        <v>44.61</v>
      </c>
      <c r="K79" s="595">
        <v>12.094274341788488</v>
      </c>
      <c r="L79" s="508">
        <v>56.704274341788491</v>
      </c>
      <c r="M79" s="595">
        <v>25.841694537346715</v>
      </c>
      <c r="N79" s="538">
        <v>0</v>
      </c>
      <c r="O79" s="513"/>
    </row>
    <row r="80" spans="1:15">
      <c r="A80" s="514">
        <v>16</v>
      </c>
      <c r="B80" s="515" t="s">
        <v>232</v>
      </c>
      <c r="C80" s="515">
        <v>2</v>
      </c>
      <c r="D80" s="679" t="s">
        <v>254</v>
      </c>
      <c r="E80" s="516">
        <v>416</v>
      </c>
      <c r="F80" s="310">
        <v>35.270000000000003</v>
      </c>
      <c r="G80" s="597">
        <v>4</v>
      </c>
      <c r="H80" s="515"/>
      <c r="I80" s="508">
        <v>5.4399999999999977</v>
      </c>
      <c r="J80" s="597">
        <v>44.71</v>
      </c>
      <c r="K80" s="597">
        <v>12.094274341788488</v>
      </c>
      <c r="L80" s="597">
        <v>56.804274341788485</v>
      </c>
      <c r="M80" s="597">
        <v>25.841694537346715</v>
      </c>
      <c r="N80" s="520">
        <v>0</v>
      </c>
      <c r="O80" s="521"/>
    </row>
    <row r="81" spans="1:15">
      <c r="A81" s="514">
        <v>17</v>
      </c>
      <c r="B81" s="515" t="s">
        <v>232</v>
      </c>
      <c r="C81" s="515">
        <v>2</v>
      </c>
      <c r="D81" s="679" t="s">
        <v>254</v>
      </c>
      <c r="E81" s="516">
        <v>417</v>
      </c>
      <c r="F81" s="310">
        <v>38.799999999999997</v>
      </c>
      <c r="G81" s="597">
        <v>2.2999999999999998</v>
      </c>
      <c r="H81" s="515"/>
      <c r="I81" s="597">
        <v>6.43</v>
      </c>
      <c r="J81" s="597">
        <v>47.529999999999994</v>
      </c>
      <c r="K81" s="597">
        <v>12.910319304101497</v>
      </c>
      <c r="L81" s="597">
        <v>60.440319304101493</v>
      </c>
      <c r="M81" s="508">
        <v>27.620958751393538</v>
      </c>
      <c r="N81" s="520">
        <v>0</v>
      </c>
      <c r="O81" s="521"/>
    </row>
    <row r="82" spans="1:15">
      <c r="A82" s="514">
        <v>18</v>
      </c>
      <c r="B82" s="515" t="s">
        <v>232</v>
      </c>
      <c r="C82" s="515">
        <v>2</v>
      </c>
      <c r="D82" s="679" t="s">
        <v>252</v>
      </c>
      <c r="E82" s="516">
        <v>418</v>
      </c>
      <c r="F82" s="598">
        <v>58.93</v>
      </c>
      <c r="G82" s="508">
        <v>2.9</v>
      </c>
      <c r="H82" s="515"/>
      <c r="I82" s="508">
        <v>7.5599999999999952</v>
      </c>
      <c r="J82" s="597">
        <v>69.389999999999986</v>
      </c>
      <c r="K82" s="508">
        <v>18.839523066820938</v>
      </c>
      <c r="L82" s="597">
        <v>88.229523066820917</v>
      </c>
      <c r="M82" s="508">
        <v>40.287625418060202</v>
      </c>
      <c r="N82" s="520">
        <v>0</v>
      </c>
      <c r="O82" s="521"/>
    </row>
    <row r="83" spans="1:15">
      <c r="A83" s="514">
        <v>19</v>
      </c>
      <c r="B83" s="515" t="s">
        <v>232</v>
      </c>
      <c r="C83" s="515">
        <v>2</v>
      </c>
      <c r="D83" s="679" t="s">
        <v>252</v>
      </c>
      <c r="E83" s="516">
        <v>419</v>
      </c>
      <c r="F83" s="598">
        <v>58.93</v>
      </c>
      <c r="G83" s="508">
        <v>2.9</v>
      </c>
      <c r="H83" s="515"/>
      <c r="I83" s="508">
        <v>7.5599999999999952</v>
      </c>
      <c r="J83" s="597">
        <v>69.389999999999986</v>
      </c>
      <c r="K83" s="597">
        <v>18.839523066820938</v>
      </c>
      <c r="L83" s="597">
        <v>88.229523066820917</v>
      </c>
      <c r="M83" s="597">
        <v>40.287625418060202</v>
      </c>
      <c r="N83" s="520">
        <v>0</v>
      </c>
      <c r="O83" s="521"/>
    </row>
    <row r="84" spans="1:15">
      <c r="A84" s="514">
        <v>20</v>
      </c>
      <c r="B84" s="515" t="s">
        <v>232</v>
      </c>
      <c r="C84" s="515">
        <v>2</v>
      </c>
      <c r="D84" s="679" t="s">
        <v>252</v>
      </c>
      <c r="E84" s="516">
        <v>420</v>
      </c>
      <c r="F84" s="598">
        <v>47.87</v>
      </c>
      <c r="G84" s="508">
        <v>2.9</v>
      </c>
      <c r="H84" s="515"/>
      <c r="I84" s="597">
        <v>7.6600000000000037</v>
      </c>
      <c r="J84" s="597">
        <v>58.43</v>
      </c>
      <c r="K84" s="597">
        <v>16.095876881237</v>
      </c>
      <c r="L84" s="597">
        <v>74.525876881236996</v>
      </c>
      <c r="M84" s="597">
        <v>34.399108138238574</v>
      </c>
      <c r="N84" s="520">
        <v>0</v>
      </c>
      <c r="O84" s="521"/>
    </row>
    <row r="85" spans="1:15">
      <c r="A85" s="514">
        <v>21</v>
      </c>
      <c r="B85" s="515" t="s">
        <v>232</v>
      </c>
      <c r="C85" s="515">
        <v>2</v>
      </c>
      <c r="D85" s="679" t="s">
        <v>252</v>
      </c>
      <c r="E85" s="516">
        <v>421</v>
      </c>
      <c r="F85" s="310">
        <v>58.93</v>
      </c>
      <c r="G85" s="508">
        <v>2.9</v>
      </c>
      <c r="H85" s="515"/>
      <c r="I85" s="597">
        <v>7.5599999999999952</v>
      </c>
      <c r="J85" s="597">
        <v>69.389999999999986</v>
      </c>
      <c r="K85" s="597">
        <v>18.839523066820938</v>
      </c>
      <c r="L85" s="597">
        <v>88.229523066820917</v>
      </c>
      <c r="M85" s="597">
        <v>40.287625418060202</v>
      </c>
      <c r="N85" s="520">
        <v>1</v>
      </c>
      <c r="O85" s="521"/>
    </row>
    <row r="86" spans="1:15">
      <c r="A86" s="514">
        <v>22</v>
      </c>
      <c r="B86" s="515" t="s">
        <v>232</v>
      </c>
      <c r="C86" s="515">
        <v>2</v>
      </c>
      <c r="D86" s="434" t="s">
        <v>252</v>
      </c>
      <c r="E86" s="516">
        <v>422</v>
      </c>
      <c r="F86" s="599">
        <v>58.93</v>
      </c>
      <c r="G86" s="425">
        <v>3</v>
      </c>
      <c r="H86" s="515"/>
      <c r="I86" s="597">
        <v>7.5599999999999952</v>
      </c>
      <c r="J86" s="597">
        <v>69.489999999999995</v>
      </c>
      <c r="K86" s="597">
        <v>18.839523066820938</v>
      </c>
      <c r="L86" s="597">
        <v>88.32952306682094</v>
      </c>
      <c r="M86" s="597">
        <v>40.287625418060202</v>
      </c>
      <c r="N86" s="520">
        <v>1</v>
      </c>
      <c r="O86" s="521"/>
    </row>
    <row r="87" spans="1:15">
      <c r="A87" s="514">
        <v>23</v>
      </c>
      <c r="B87" s="515" t="s">
        <v>232</v>
      </c>
      <c r="C87" s="515">
        <v>2</v>
      </c>
      <c r="D87" s="679" t="s">
        <v>252</v>
      </c>
      <c r="E87" s="516">
        <v>423</v>
      </c>
      <c r="F87" s="600">
        <v>58.93</v>
      </c>
      <c r="G87" s="425">
        <v>3</v>
      </c>
      <c r="H87" s="515"/>
      <c r="I87" s="597">
        <v>7.5599999999999952</v>
      </c>
      <c r="J87" s="597">
        <v>69.489999999999995</v>
      </c>
      <c r="K87" s="597">
        <v>18.839523066820938</v>
      </c>
      <c r="L87" s="597">
        <v>88.32952306682094</v>
      </c>
      <c r="M87" s="597">
        <v>40.287625418060202</v>
      </c>
      <c r="N87" s="520">
        <v>1</v>
      </c>
      <c r="O87" s="521"/>
    </row>
    <row r="88" spans="1:15">
      <c r="A88" s="514">
        <v>24</v>
      </c>
      <c r="B88" s="515" t="s">
        <v>232</v>
      </c>
      <c r="C88" s="515">
        <v>2</v>
      </c>
      <c r="D88" s="679" t="s">
        <v>252</v>
      </c>
      <c r="E88" s="516">
        <v>424</v>
      </c>
      <c r="F88" s="600">
        <v>58.93</v>
      </c>
      <c r="G88" s="425">
        <v>3</v>
      </c>
      <c r="H88" s="515"/>
      <c r="I88" s="597">
        <v>7.5599999999999952</v>
      </c>
      <c r="J88" s="597">
        <v>69.489999999999995</v>
      </c>
      <c r="K88" s="597">
        <v>18.839523066820938</v>
      </c>
      <c r="L88" s="597">
        <v>88.32952306682094</v>
      </c>
      <c r="M88" s="597">
        <v>40.287625418060202</v>
      </c>
      <c r="N88" s="520">
        <v>0</v>
      </c>
      <c r="O88" s="521"/>
    </row>
    <row r="89" spans="1:15">
      <c r="A89" s="514">
        <v>25</v>
      </c>
      <c r="B89" s="515" t="s">
        <v>232</v>
      </c>
      <c r="C89" s="515">
        <v>2</v>
      </c>
      <c r="D89" s="679" t="s">
        <v>252</v>
      </c>
      <c r="E89" s="516">
        <v>425</v>
      </c>
      <c r="F89" s="599">
        <v>58.93</v>
      </c>
      <c r="G89" s="425">
        <v>3</v>
      </c>
      <c r="H89" s="515"/>
      <c r="I89" s="597">
        <v>7.5599999999999952</v>
      </c>
      <c r="J89" s="597">
        <v>69.489999999999995</v>
      </c>
      <c r="K89" s="597">
        <v>18.839523066820938</v>
      </c>
      <c r="L89" s="597">
        <v>88.32952306682094</v>
      </c>
      <c r="M89" s="597">
        <v>40.287625418060202</v>
      </c>
      <c r="N89" s="520">
        <v>0</v>
      </c>
      <c r="O89" s="521"/>
    </row>
    <row r="90" spans="1:15">
      <c r="A90" s="514">
        <v>26</v>
      </c>
      <c r="B90" s="515" t="s">
        <v>232</v>
      </c>
      <c r="C90" s="515">
        <v>2</v>
      </c>
      <c r="D90" s="679" t="s">
        <v>254</v>
      </c>
      <c r="E90" s="516">
        <v>426</v>
      </c>
      <c r="F90" s="600">
        <v>35.270000000000003</v>
      </c>
      <c r="G90" s="597">
        <v>3.9</v>
      </c>
      <c r="H90" s="540"/>
      <c r="I90" s="597">
        <v>5.4399999999999977</v>
      </c>
      <c r="J90" s="597">
        <v>44.61</v>
      </c>
      <c r="K90" s="597">
        <v>12.094274341788488</v>
      </c>
      <c r="L90" s="597">
        <v>56.704274341788491</v>
      </c>
      <c r="M90" s="597">
        <v>25.841694537346715</v>
      </c>
      <c r="N90" s="520">
        <v>0</v>
      </c>
      <c r="O90" s="521"/>
    </row>
    <row r="91" spans="1:15">
      <c r="A91" s="514">
        <v>27</v>
      </c>
      <c r="B91" s="515" t="s">
        <v>232</v>
      </c>
      <c r="C91" s="515">
        <v>2</v>
      </c>
      <c r="D91" s="679" t="s">
        <v>254</v>
      </c>
      <c r="E91" s="516">
        <v>427</v>
      </c>
      <c r="F91" s="600">
        <v>35.270000000000003</v>
      </c>
      <c r="G91" s="597">
        <v>4</v>
      </c>
      <c r="H91" s="515"/>
      <c r="I91" s="597">
        <v>5.4399999999999977</v>
      </c>
      <c r="J91" s="597">
        <v>44.71</v>
      </c>
      <c r="K91" s="597">
        <v>12.094274341788488</v>
      </c>
      <c r="L91" s="597">
        <v>56.804274341788485</v>
      </c>
      <c r="M91" s="597">
        <v>25.841694537346715</v>
      </c>
      <c r="N91" s="512">
        <v>0</v>
      </c>
      <c r="O91" s="594"/>
    </row>
    <row r="92" spans="1:15" ht="15.75" thickBot="1">
      <c r="A92" s="544">
        <v>28</v>
      </c>
      <c r="B92" s="523" t="s">
        <v>232</v>
      </c>
      <c r="C92" s="523">
        <v>2</v>
      </c>
      <c r="D92" s="435" t="s">
        <v>251</v>
      </c>
      <c r="E92" s="525">
        <v>428</v>
      </c>
      <c r="F92" s="601">
        <v>84.72</v>
      </c>
      <c r="G92" s="426">
        <v>3</v>
      </c>
      <c r="H92" s="523"/>
      <c r="I92" s="526">
        <v>9.1899999999999977</v>
      </c>
      <c r="J92" s="508">
        <v>96.91</v>
      </c>
      <c r="K92" s="526">
        <v>26.289661128070605</v>
      </c>
      <c r="L92" s="526">
        <v>123.1996611280706</v>
      </c>
      <c r="M92" s="526">
        <v>56.22</v>
      </c>
      <c r="N92" s="602">
        <v>1</v>
      </c>
      <c r="O92" s="531"/>
    </row>
    <row r="93" spans="1:15">
      <c r="A93" s="504">
        <v>29</v>
      </c>
      <c r="B93" s="505" t="s">
        <v>232</v>
      </c>
      <c r="C93" s="505">
        <v>3</v>
      </c>
      <c r="D93" s="434" t="s">
        <v>254</v>
      </c>
      <c r="E93" s="507">
        <v>429</v>
      </c>
      <c r="F93" s="310">
        <v>35.270000000000003</v>
      </c>
      <c r="G93" s="595">
        <v>3.9</v>
      </c>
      <c r="H93" s="505"/>
      <c r="I93" s="595">
        <v>5.4399999999999977</v>
      </c>
      <c r="J93" s="595">
        <v>44.61</v>
      </c>
      <c r="K93" s="595">
        <v>12.094274341788488</v>
      </c>
      <c r="L93" s="508">
        <v>56.704274341788491</v>
      </c>
      <c r="M93" s="595">
        <v>25.841694537346715</v>
      </c>
      <c r="N93" s="538">
        <v>0</v>
      </c>
      <c r="O93" s="521"/>
    </row>
    <row r="94" spans="1:15">
      <c r="A94" s="514">
        <v>30</v>
      </c>
      <c r="B94" s="515" t="s">
        <v>232</v>
      </c>
      <c r="C94" s="515">
        <v>3</v>
      </c>
      <c r="D94" s="679" t="s">
        <v>254</v>
      </c>
      <c r="E94" s="516">
        <v>430</v>
      </c>
      <c r="F94" s="310">
        <v>35.270000000000003</v>
      </c>
      <c r="G94" s="597">
        <v>4</v>
      </c>
      <c r="H94" s="515"/>
      <c r="I94" s="508">
        <v>5.4399999999999977</v>
      </c>
      <c r="J94" s="597">
        <v>44.71</v>
      </c>
      <c r="K94" s="597">
        <v>12.094274341788488</v>
      </c>
      <c r="L94" s="597">
        <v>56.804274341788485</v>
      </c>
      <c r="M94" s="597">
        <v>25.841694537346715</v>
      </c>
      <c r="N94" s="520">
        <v>0</v>
      </c>
      <c r="O94" s="521"/>
    </row>
    <row r="95" spans="1:15">
      <c r="A95" s="514">
        <v>31</v>
      </c>
      <c r="B95" s="515" t="s">
        <v>232</v>
      </c>
      <c r="C95" s="515">
        <v>3</v>
      </c>
      <c r="D95" s="679" t="s">
        <v>254</v>
      </c>
      <c r="E95" s="516">
        <v>431</v>
      </c>
      <c r="F95" s="310">
        <v>38.799999999999997</v>
      </c>
      <c r="G95" s="597">
        <v>2.2999999999999998</v>
      </c>
      <c r="H95" s="515"/>
      <c r="I95" s="597">
        <v>6.43</v>
      </c>
      <c r="J95" s="597">
        <v>47.529999999999994</v>
      </c>
      <c r="K95" s="597">
        <v>12.910319304101497</v>
      </c>
      <c r="L95" s="597">
        <v>60.440319304101493</v>
      </c>
      <c r="M95" s="508">
        <v>27.620958751393538</v>
      </c>
      <c r="N95" s="520">
        <v>0</v>
      </c>
      <c r="O95" s="521"/>
    </row>
    <row r="96" spans="1:15">
      <c r="A96" s="514">
        <v>32</v>
      </c>
      <c r="B96" s="515" t="s">
        <v>232</v>
      </c>
      <c r="C96" s="515">
        <v>3</v>
      </c>
      <c r="D96" s="679" t="s">
        <v>252</v>
      </c>
      <c r="E96" s="516">
        <v>432</v>
      </c>
      <c r="F96" s="598">
        <v>58.93</v>
      </c>
      <c r="G96" s="508">
        <v>2.9</v>
      </c>
      <c r="H96" s="515"/>
      <c r="I96" s="508">
        <v>7.5599999999999952</v>
      </c>
      <c r="J96" s="597">
        <v>69.389999999999986</v>
      </c>
      <c r="K96" s="508">
        <v>18.839523066820938</v>
      </c>
      <c r="L96" s="597">
        <v>88.229523066820917</v>
      </c>
      <c r="M96" s="508">
        <v>40.287625418060202</v>
      </c>
      <c r="N96" s="520">
        <v>0</v>
      </c>
      <c r="O96" s="521"/>
    </row>
    <row r="97" spans="1:15">
      <c r="A97" s="514">
        <v>33</v>
      </c>
      <c r="B97" s="515" t="s">
        <v>232</v>
      </c>
      <c r="C97" s="515">
        <v>3</v>
      </c>
      <c r="D97" s="679" t="s">
        <v>252</v>
      </c>
      <c r="E97" s="516">
        <v>433</v>
      </c>
      <c r="F97" s="598">
        <v>58.93</v>
      </c>
      <c r="G97" s="508">
        <v>2.9</v>
      </c>
      <c r="H97" s="515"/>
      <c r="I97" s="508">
        <v>7.5599999999999952</v>
      </c>
      <c r="J97" s="597">
        <v>69.389999999999986</v>
      </c>
      <c r="K97" s="597">
        <v>18.839523066820938</v>
      </c>
      <c r="L97" s="597">
        <v>88.229523066820917</v>
      </c>
      <c r="M97" s="597">
        <v>40.287625418060202</v>
      </c>
      <c r="N97" s="520">
        <v>0</v>
      </c>
      <c r="O97" s="521"/>
    </row>
    <row r="98" spans="1:15">
      <c r="A98" s="514">
        <v>34</v>
      </c>
      <c r="B98" s="515" t="s">
        <v>232</v>
      </c>
      <c r="C98" s="515">
        <v>3</v>
      </c>
      <c r="D98" s="679" t="s">
        <v>252</v>
      </c>
      <c r="E98" s="516">
        <v>434</v>
      </c>
      <c r="F98" s="598">
        <v>47.87</v>
      </c>
      <c r="G98" s="508">
        <v>2.9</v>
      </c>
      <c r="H98" s="515"/>
      <c r="I98" s="597">
        <v>7.6600000000000037</v>
      </c>
      <c r="J98" s="597">
        <v>58.43</v>
      </c>
      <c r="K98" s="597">
        <v>16.095876881237</v>
      </c>
      <c r="L98" s="597">
        <v>74.525876881236996</v>
      </c>
      <c r="M98" s="597">
        <v>34.399108138238574</v>
      </c>
      <c r="N98" s="520">
        <v>0</v>
      </c>
      <c r="O98" s="521"/>
    </row>
    <row r="99" spans="1:15">
      <c r="A99" s="514">
        <v>35</v>
      </c>
      <c r="B99" s="515" t="s">
        <v>232</v>
      </c>
      <c r="C99" s="515">
        <v>3</v>
      </c>
      <c r="D99" s="679" t="s">
        <v>252</v>
      </c>
      <c r="E99" s="516">
        <v>435</v>
      </c>
      <c r="F99" s="310">
        <v>58.93</v>
      </c>
      <c r="G99" s="508">
        <v>2.9</v>
      </c>
      <c r="H99" s="515"/>
      <c r="I99" s="597">
        <v>7.5599999999999952</v>
      </c>
      <c r="J99" s="597">
        <v>69.389999999999986</v>
      </c>
      <c r="K99" s="597">
        <v>18.839523066820938</v>
      </c>
      <c r="L99" s="597">
        <v>88.229523066820917</v>
      </c>
      <c r="M99" s="597">
        <v>40.287625418060202</v>
      </c>
      <c r="N99" s="520">
        <v>1</v>
      </c>
      <c r="O99" s="521"/>
    </row>
    <row r="100" spans="1:15">
      <c r="A100" s="514">
        <v>36</v>
      </c>
      <c r="B100" s="515" t="s">
        <v>232</v>
      </c>
      <c r="C100" s="515">
        <v>3</v>
      </c>
      <c r="D100" s="434" t="s">
        <v>252</v>
      </c>
      <c r="E100" s="516">
        <v>436</v>
      </c>
      <c r="F100" s="599">
        <v>58.93</v>
      </c>
      <c r="G100" s="425">
        <v>3</v>
      </c>
      <c r="H100" s="515"/>
      <c r="I100" s="597">
        <v>7.5599999999999952</v>
      </c>
      <c r="J100" s="597">
        <v>69.489999999999995</v>
      </c>
      <c r="K100" s="597">
        <v>18.839523066820938</v>
      </c>
      <c r="L100" s="597">
        <v>88.32952306682094</v>
      </c>
      <c r="M100" s="597">
        <v>40.287625418060202</v>
      </c>
      <c r="N100" s="520">
        <v>1</v>
      </c>
      <c r="O100" s="521"/>
    </row>
    <row r="101" spans="1:15">
      <c r="A101" s="514">
        <v>37</v>
      </c>
      <c r="B101" s="515" t="s">
        <v>232</v>
      </c>
      <c r="C101" s="515">
        <v>3</v>
      </c>
      <c r="D101" s="679" t="s">
        <v>252</v>
      </c>
      <c r="E101" s="516">
        <v>437</v>
      </c>
      <c r="F101" s="600">
        <v>58.93</v>
      </c>
      <c r="G101" s="425">
        <v>3</v>
      </c>
      <c r="H101" s="515"/>
      <c r="I101" s="597">
        <v>7.5599999999999952</v>
      </c>
      <c r="J101" s="597">
        <v>69.489999999999995</v>
      </c>
      <c r="K101" s="597">
        <v>18.839523066820938</v>
      </c>
      <c r="L101" s="597">
        <v>88.32952306682094</v>
      </c>
      <c r="M101" s="597">
        <v>40.287625418060202</v>
      </c>
      <c r="N101" s="520">
        <v>1</v>
      </c>
      <c r="O101" s="521"/>
    </row>
    <row r="102" spans="1:15">
      <c r="A102" s="514">
        <v>38</v>
      </c>
      <c r="B102" s="515" t="s">
        <v>232</v>
      </c>
      <c r="C102" s="515">
        <v>3</v>
      </c>
      <c r="D102" s="679" t="s">
        <v>252</v>
      </c>
      <c r="E102" s="516">
        <v>438</v>
      </c>
      <c r="F102" s="600">
        <v>58.93</v>
      </c>
      <c r="G102" s="425">
        <v>3</v>
      </c>
      <c r="H102" s="515"/>
      <c r="I102" s="597">
        <v>7.5599999999999952</v>
      </c>
      <c r="J102" s="597">
        <v>69.489999999999995</v>
      </c>
      <c r="K102" s="597">
        <v>18.839523066820938</v>
      </c>
      <c r="L102" s="597">
        <v>88.32952306682094</v>
      </c>
      <c r="M102" s="597">
        <v>40.287625418060202</v>
      </c>
      <c r="N102" s="520">
        <v>0</v>
      </c>
      <c r="O102" s="521"/>
    </row>
    <row r="103" spans="1:15">
      <c r="A103" s="514">
        <v>39</v>
      </c>
      <c r="B103" s="515" t="s">
        <v>232</v>
      </c>
      <c r="C103" s="515">
        <v>3</v>
      </c>
      <c r="D103" s="679" t="s">
        <v>252</v>
      </c>
      <c r="E103" s="516">
        <v>439</v>
      </c>
      <c r="F103" s="599">
        <v>58.93</v>
      </c>
      <c r="G103" s="425">
        <v>3</v>
      </c>
      <c r="H103" s="515"/>
      <c r="I103" s="597">
        <v>7.5599999999999952</v>
      </c>
      <c r="J103" s="597">
        <v>69.489999999999995</v>
      </c>
      <c r="K103" s="597">
        <v>18.839523066820938</v>
      </c>
      <c r="L103" s="597">
        <v>88.32952306682094</v>
      </c>
      <c r="M103" s="597">
        <v>40.287625418060202</v>
      </c>
      <c r="N103" s="520">
        <v>0</v>
      </c>
      <c r="O103" s="521"/>
    </row>
    <row r="104" spans="1:15">
      <c r="A104" s="514">
        <v>40</v>
      </c>
      <c r="B104" s="515" t="s">
        <v>232</v>
      </c>
      <c r="C104" s="515">
        <v>3</v>
      </c>
      <c r="D104" s="679" t="s">
        <v>254</v>
      </c>
      <c r="E104" s="516">
        <v>440</v>
      </c>
      <c r="F104" s="600">
        <v>35.270000000000003</v>
      </c>
      <c r="G104" s="597">
        <v>3.9</v>
      </c>
      <c r="H104" s="505"/>
      <c r="I104" s="597">
        <v>5.4399999999999977</v>
      </c>
      <c r="J104" s="597">
        <v>44.61</v>
      </c>
      <c r="K104" s="597">
        <v>12.094274341788488</v>
      </c>
      <c r="L104" s="597">
        <v>56.704274341788491</v>
      </c>
      <c r="M104" s="597">
        <v>25.841694537346715</v>
      </c>
      <c r="N104" s="520">
        <v>0</v>
      </c>
      <c r="O104" s="521"/>
    </row>
    <row r="105" spans="1:15">
      <c r="A105" s="514">
        <v>41</v>
      </c>
      <c r="B105" s="515" t="s">
        <v>232</v>
      </c>
      <c r="C105" s="515">
        <v>3</v>
      </c>
      <c r="D105" s="679" t="s">
        <v>254</v>
      </c>
      <c r="E105" s="516">
        <v>441</v>
      </c>
      <c r="F105" s="600">
        <v>35.270000000000003</v>
      </c>
      <c r="G105" s="597">
        <v>4</v>
      </c>
      <c r="H105" s="515"/>
      <c r="I105" s="597">
        <v>5.4399999999999977</v>
      </c>
      <c r="J105" s="597">
        <v>44.71</v>
      </c>
      <c r="K105" s="597">
        <v>12.094274341788488</v>
      </c>
      <c r="L105" s="597">
        <v>56.804274341788485</v>
      </c>
      <c r="M105" s="597">
        <v>25.841694537346715</v>
      </c>
      <c r="N105" s="512">
        <v>0</v>
      </c>
      <c r="O105" s="521"/>
    </row>
    <row r="106" spans="1:15" ht="15.75" thickBot="1">
      <c r="A106" s="522">
        <v>42</v>
      </c>
      <c r="B106" s="523" t="s">
        <v>232</v>
      </c>
      <c r="C106" s="523">
        <v>3</v>
      </c>
      <c r="D106" s="435" t="s">
        <v>251</v>
      </c>
      <c r="E106" s="525">
        <v>442</v>
      </c>
      <c r="F106" s="601">
        <v>84.72</v>
      </c>
      <c r="G106" s="426">
        <v>3</v>
      </c>
      <c r="H106" s="523"/>
      <c r="I106" s="526">
        <v>9.1899999999999977</v>
      </c>
      <c r="J106" s="526">
        <v>96.91</v>
      </c>
      <c r="K106" s="526">
        <v>26.289661128070605</v>
      </c>
      <c r="L106" s="526">
        <v>123.1996611280706</v>
      </c>
      <c r="M106" s="526">
        <v>56.22</v>
      </c>
      <c r="N106" s="530">
        <v>1</v>
      </c>
      <c r="O106" s="531"/>
    </row>
    <row r="107" spans="1:15">
      <c r="A107" s="544">
        <v>43</v>
      </c>
      <c r="B107" s="505" t="s">
        <v>232</v>
      </c>
      <c r="C107" s="534">
        <v>4</v>
      </c>
      <c r="D107" s="434" t="s">
        <v>254</v>
      </c>
      <c r="E107" s="507">
        <v>443</v>
      </c>
      <c r="F107" s="424">
        <v>35.270000000000003</v>
      </c>
      <c r="G107" s="508">
        <v>3.9</v>
      </c>
      <c r="H107" s="505"/>
      <c r="I107" s="508">
        <v>5.4399999999999977</v>
      </c>
      <c r="J107" s="508">
        <v>44.61</v>
      </c>
      <c r="K107" s="508">
        <v>12.094274341788488</v>
      </c>
      <c r="L107" s="508">
        <v>56.704274341788491</v>
      </c>
      <c r="M107" s="595">
        <v>25.841694537346715</v>
      </c>
      <c r="N107" s="512">
        <v>0</v>
      </c>
      <c r="O107" s="513"/>
    </row>
    <row r="108" spans="1:15">
      <c r="A108" s="514">
        <v>44</v>
      </c>
      <c r="B108" s="515" t="s">
        <v>232</v>
      </c>
      <c r="C108" s="540">
        <v>4</v>
      </c>
      <c r="D108" s="679" t="s">
        <v>254</v>
      </c>
      <c r="E108" s="516">
        <v>444</v>
      </c>
      <c r="F108" s="310">
        <v>35.270000000000003</v>
      </c>
      <c r="G108" s="597">
        <v>4</v>
      </c>
      <c r="H108" s="515"/>
      <c r="I108" s="508">
        <v>5.4399999999999977</v>
      </c>
      <c r="J108" s="597">
        <v>44.71</v>
      </c>
      <c r="K108" s="597">
        <v>12.094274341788488</v>
      </c>
      <c r="L108" s="597">
        <v>56.804274341788485</v>
      </c>
      <c r="M108" s="597">
        <v>25.841694537346715</v>
      </c>
      <c r="N108" s="520">
        <v>0</v>
      </c>
      <c r="O108" s="521"/>
    </row>
    <row r="109" spans="1:15">
      <c r="A109" s="514">
        <v>45</v>
      </c>
      <c r="B109" s="515" t="s">
        <v>232</v>
      </c>
      <c r="C109" s="540">
        <v>4</v>
      </c>
      <c r="D109" s="679" t="s">
        <v>254</v>
      </c>
      <c r="E109" s="516">
        <v>445</v>
      </c>
      <c r="F109" s="310">
        <v>38.799999999999997</v>
      </c>
      <c r="G109" s="597">
        <v>2.2999999999999998</v>
      </c>
      <c r="H109" s="515"/>
      <c r="I109" s="597">
        <v>6.43</v>
      </c>
      <c r="J109" s="597">
        <v>47.529999999999994</v>
      </c>
      <c r="K109" s="597">
        <v>12.910319304101497</v>
      </c>
      <c r="L109" s="508">
        <v>60.440319304101493</v>
      </c>
      <c r="M109" s="508">
        <v>27.620958751393538</v>
      </c>
      <c r="N109" s="520">
        <v>0</v>
      </c>
      <c r="O109" s="521"/>
    </row>
    <row r="110" spans="1:15">
      <c r="A110" s="514">
        <v>46</v>
      </c>
      <c r="B110" s="515" t="s">
        <v>232</v>
      </c>
      <c r="C110" s="540">
        <v>4</v>
      </c>
      <c r="D110" s="679" t="s">
        <v>252</v>
      </c>
      <c r="E110" s="516">
        <v>446</v>
      </c>
      <c r="F110" s="598">
        <v>58.93</v>
      </c>
      <c r="G110" s="508">
        <v>2.9</v>
      </c>
      <c r="H110" s="515"/>
      <c r="I110" s="508">
        <v>7.5599999999999952</v>
      </c>
      <c r="J110" s="597">
        <v>69.389999999999986</v>
      </c>
      <c r="K110" s="508">
        <v>18.839523066820938</v>
      </c>
      <c r="L110" s="597">
        <v>88.229523066820917</v>
      </c>
      <c r="M110" s="508">
        <v>40.287625418060202</v>
      </c>
      <c r="N110" s="520">
        <v>0</v>
      </c>
      <c r="O110" s="521"/>
    </row>
    <row r="111" spans="1:15">
      <c r="A111" s="514">
        <v>47</v>
      </c>
      <c r="B111" s="515" t="s">
        <v>232</v>
      </c>
      <c r="C111" s="540">
        <v>4</v>
      </c>
      <c r="D111" s="679" t="s">
        <v>252</v>
      </c>
      <c r="E111" s="516">
        <v>447</v>
      </c>
      <c r="F111" s="598">
        <v>58.93</v>
      </c>
      <c r="G111" s="508">
        <v>2.9</v>
      </c>
      <c r="H111" s="515"/>
      <c r="I111" s="508">
        <v>7.5599999999999952</v>
      </c>
      <c r="J111" s="597">
        <v>69.389999999999986</v>
      </c>
      <c r="K111" s="597">
        <v>18.839523066820938</v>
      </c>
      <c r="L111" s="597">
        <v>88.229523066820917</v>
      </c>
      <c r="M111" s="597">
        <v>40.287625418060202</v>
      </c>
      <c r="N111" s="520">
        <v>0</v>
      </c>
      <c r="O111" s="521"/>
    </row>
    <row r="112" spans="1:15">
      <c r="A112" s="514">
        <v>48</v>
      </c>
      <c r="B112" s="515" t="s">
        <v>232</v>
      </c>
      <c r="C112" s="540">
        <v>4</v>
      </c>
      <c r="D112" s="679" t="s">
        <v>252</v>
      </c>
      <c r="E112" s="516">
        <v>448</v>
      </c>
      <c r="F112" s="598">
        <v>47.87</v>
      </c>
      <c r="G112" s="508">
        <v>2.9</v>
      </c>
      <c r="H112" s="515"/>
      <c r="I112" s="597">
        <v>7.6600000000000037</v>
      </c>
      <c r="J112" s="597">
        <v>58.43</v>
      </c>
      <c r="K112" s="597">
        <v>16.095876881237</v>
      </c>
      <c r="L112" s="597">
        <v>74.525876881236996</v>
      </c>
      <c r="M112" s="597">
        <v>34.399108138238574</v>
      </c>
      <c r="N112" s="520">
        <v>0</v>
      </c>
      <c r="O112" s="521"/>
    </row>
    <row r="113" spans="1:15">
      <c r="A113" s="514">
        <v>49</v>
      </c>
      <c r="B113" s="515" t="s">
        <v>232</v>
      </c>
      <c r="C113" s="540">
        <v>4</v>
      </c>
      <c r="D113" s="679" t="s">
        <v>252</v>
      </c>
      <c r="E113" s="516">
        <v>449</v>
      </c>
      <c r="F113" s="310">
        <v>58.93</v>
      </c>
      <c r="G113" s="508">
        <v>2.9</v>
      </c>
      <c r="H113" s="515"/>
      <c r="I113" s="597">
        <v>7.5599999999999952</v>
      </c>
      <c r="J113" s="597">
        <v>69.389999999999986</v>
      </c>
      <c r="K113" s="597">
        <v>18.839523066820938</v>
      </c>
      <c r="L113" s="597">
        <v>88.229523066820917</v>
      </c>
      <c r="M113" s="597">
        <v>40.287625418060202</v>
      </c>
      <c r="N113" s="520">
        <v>1</v>
      </c>
      <c r="O113" s="521"/>
    </row>
    <row r="114" spans="1:15">
      <c r="A114" s="514">
        <v>50</v>
      </c>
      <c r="B114" s="515" t="s">
        <v>232</v>
      </c>
      <c r="C114" s="540">
        <v>4</v>
      </c>
      <c r="D114" s="434" t="s">
        <v>252</v>
      </c>
      <c r="E114" s="516">
        <v>450</v>
      </c>
      <c r="F114" s="599">
        <v>58.93</v>
      </c>
      <c r="G114" s="425">
        <v>3</v>
      </c>
      <c r="H114" s="515"/>
      <c r="I114" s="597">
        <v>7.5599999999999952</v>
      </c>
      <c r="J114" s="597">
        <v>69.489999999999995</v>
      </c>
      <c r="K114" s="597">
        <v>18.839523066820938</v>
      </c>
      <c r="L114" s="597">
        <v>88.32952306682094</v>
      </c>
      <c r="M114" s="597">
        <v>40.287625418060202</v>
      </c>
      <c r="N114" s="520">
        <v>1</v>
      </c>
      <c r="O114" s="521"/>
    </row>
    <row r="115" spans="1:15">
      <c r="A115" s="514">
        <v>51</v>
      </c>
      <c r="B115" s="515" t="s">
        <v>232</v>
      </c>
      <c r="C115" s="540">
        <v>4</v>
      </c>
      <c r="D115" s="679" t="s">
        <v>252</v>
      </c>
      <c r="E115" s="516">
        <v>451</v>
      </c>
      <c r="F115" s="600">
        <v>58.93</v>
      </c>
      <c r="G115" s="425">
        <v>3</v>
      </c>
      <c r="H115" s="515"/>
      <c r="I115" s="597">
        <v>7.5599999999999952</v>
      </c>
      <c r="J115" s="597">
        <v>69.489999999999995</v>
      </c>
      <c r="K115" s="597">
        <v>18.839523066820938</v>
      </c>
      <c r="L115" s="597">
        <v>88.32952306682094</v>
      </c>
      <c r="M115" s="597">
        <v>40.287625418060202</v>
      </c>
      <c r="N115" s="520">
        <v>1</v>
      </c>
      <c r="O115" s="521"/>
    </row>
    <row r="116" spans="1:15">
      <c r="A116" s="514">
        <v>52</v>
      </c>
      <c r="B116" s="515" t="s">
        <v>232</v>
      </c>
      <c r="C116" s="540">
        <v>4</v>
      </c>
      <c r="D116" s="679" t="s">
        <v>252</v>
      </c>
      <c r="E116" s="516">
        <v>452</v>
      </c>
      <c r="F116" s="600">
        <v>58.93</v>
      </c>
      <c r="G116" s="425">
        <v>3</v>
      </c>
      <c r="H116" s="515"/>
      <c r="I116" s="597">
        <v>7.5599999999999952</v>
      </c>
      <c r="J116" s="597">
        <v>69.489999999999995</v>
      </c>
      <c r="K116" s="597">
        <v>18.839523066820938</v>
      </c>
      <c r="L116" s="597">
        <v>88.32952306682094</v>
      </c>
      <c r="M116" s="597">
        <v>40.287625418060202</v>
      </c>
      <c r="N116" s="520">
        <v>0</v>
      </c>
      <c r="O116" s="521"/>
    </row>
    <row r="117" spans="1:15">
      <c r="A117" s="514">
        <v>53</v>
      </c>
      <c r="B117" s="515" t="s">
        <v>232</v>
      </c>
      <c r="C117" s="540">
        <v>4</v>
      </c>
      <c r="D117" s="679" t="s">
        <v>252</v>
      </c>
      <c r="E117" s="516">
        <v>453</v>
      </c>
      <c r="F117" s="599">
        <v>58.93</v>
      </c>
      <c r="G117" s="425">
        <v>3</v>
      </c>
      <c r="H117" s="515"/>
      <c r="I117" s="597">
        <v>7.5599999999999952</v>
      </c>
      <c r="J117" s="597">
        <v>69.489999999999995</v>
      </c>
      <c r="K117" s="597">
        <v>18.839523066820938</v>
      </c>
      <c r="L117" s="597">
        <v>88.32952306682094</v>
      </c>
      <c r="M117" s="597">
        <v>40.287625418060202</v>
      </c>
      <c r="N117" s="520">
        <v>0</v>
      </c>
      <c r="O117" s="521"/>
    </row>
    <row r="118" spans="1:15">
      <c r="A118" s="514">
        <v>54</v>
      </c>
      <c r="B118" s="515" t="s">
        <v>232</v>
      </c>
      <c r="C118" s="540">
        <v>4</v>
      </c>
      <c r="D118" s="679" t="s">
        <v>254</v>
      </c>
      <c r="E118" s="516">
        <v>454</v>
      </c>
      <c r="F118" s="600">
        <v>35.270000000000003</v>
      </c>
      <c r="G118" s="597">
        <v>3.9</v>
      </c>
      <c r="H118" s="515"/>
      <c r="I118" s="597">
        <v>5.4399999999999977</v>
      </c>
      <c r="J118" s="597">
        <v>44.61</v>
      </c>
      <c r="K118" s="597">
        <v>12.094274341788488</v>
      </c>
      <c r="L118" s="597">
        <v>56.704274341788491</v>
      </c>
      <c r="M118" s="597">
        <v>25.841694537346715</v>
      </c>
      <c r="N118" s="520">
        <v>0</v>
      </c>
      <c r="O118" s="521"/>
    </row>
    <row r="119" spans="1:15">
      <c r="A119" s="514">
        <v>55</v>
      </c>
      <c r="B119" s="515" t="s">
        <v>232</v>
      </c>
      <c r="C119" s="540">
        <v>4</v>
      </c>
      <c r="D119" s="679" t="s">
        <v>254</v>
      </c>
      <c r="E119" s="516">
        <v>455</v>
      </c>
      <c r="F119" s="600">
        <v>35.270000000000003</v>
      </c>
      <c r="G119" s="597">
        <v>4</v>
      </c>
      <c r="H119" s="515"/>
      <c r="I119" s="597">
        <v>5.4399999999999977</v>
      </c>
      <c r="J119" s="597">
        <v>44.71</v>
      </c>
      <c r="K119" s="597">
        <v>12.094274341788488</v>
      </c>
      <c r="L119" s="597">
        <v>56.804274341788485</v>
      </c>
      <c r="M119" s="597">
        <v>25.841694537346715</v>
      </c>
      <c r="N119" s="512">
        <v>0</v>
      </c>
      <c r="O119" s="521"/>
    </row>
    <row r="120" spans="1:15" ht="15.75" thickBot="1">
      <c r="A120" s="522">
        <v>56</v>
      </c>
      <c r="B120" s="523" t="s">
        <v>232</v>
      </c>
      <c r="C120" s="547">
        <v>4</v>
      </c>
      <c r="D120" s="435" t="s">
        <v>251</v>
      </c>
      <c r="E120" s="525">
        <v>456</v>
      </c>
      <c r="F120" s="601">
        <v>84.72</v>
      </c>
      <c r="G120" s="426">
        <v>3</v>
      </c>
      <c r="H120" s="523"/>
      <c r="I120" s="526">
        <v>9.1899999999999977</v>
      </c>
      <c r="J120" s="508">
        <v>96.91</v>
      </c>
      <c r="K120" s="526">
        <v>26.289661128070605</v>
      </c>
      <c r="L120" s="526">
        <v>123.1996611280706</v>
      </c>
      <c r="M120" s="526">
        <v>56.22</v>
      </c>
      <c r="N120" s="530">
        <v>1</v>
      </c>
      <c r="O120" s="531"/>
    </row>
    <row r="121" spans="1:15">
      <c r="A121" s="544">
        <v>57</v>
      </c>
      <c r="B121" s="505" t="s">
        <v>232</v>
      </c>
      <c r="C121" s="534">
        <v>5</v>
      </c>
      <c r="D121" s="434" t="s">
        <v>254</v>
      </c>
      <c r="E121" s="507">
        <v>457</v>
      </c>
      <c r="F121" s="310">
        <v>35.270000000000003</v>
      </c>
      <c r="G121" s="595">
        <v>3.9</v>
      </c>
      <c r="H121" s="505"/>
      <c r="I121" s="595">
        <v>5.4399999999999977</v>
      </c>
      <c r="J121" s="595">
        <v>44.61</v>
      </c>
      <c r="K121" s="595">
        <v>12.094274341788488</v>
      </c>
      <c r="L121" s="508">
        <v>56.704274341788491</v>
      </c>
      <c r="M121" s="595">
        <v>25.841694537346715</v>
      </c>
      <c r="N121" s="538">
        <v>0</v>
      </c>
      <c r="O121" s="513"/>
    </row>
    <row r="122" spans="1:15">
      <c r="A122" s="514">
        <v>58</v>
      </c>
      <c r="B122" s="515" t="s">
        <v>232</v>
      </c>
      <c r="C122" s="540">
        <v>5</v>
      </c>
      <c r="D122" s="679" t="s">
        <v>254</v>
      </c>
      <c r="E122" s="516">
        <v>458</v>
      </c>
      <c r="F122" s="310">
        <v>35.270000000000003</v>
      </c>
      <c r="G122" s="597">
        <v>4</v>
      </c>
      <c r="H122" s="515"/>
      <c r="I122" s="508">
        <v>5.4399999999999977</v>
      </c>
      <c r="J122" s="597">
        <v>44.71</v>
      </c>
      <c r="K122" s="597">
        <v>12.094274341788488</v>
      </c>
      <c r="L122" s="508">
        <v>56.804274341788485</v>
      </c>
      <c r="M122" s="597">
        <v>25.841694537346715</v>
      </c>
      <c r="N122" s="520">
        <v>0</v>
      </c>
      <c r="O122" s="521"/>
    </row>
    <row r="123" spans="1:15">
      <c r="A123" s="514">
        <v>59</v>
      </c>
      <c r="B123" s="515" t="s">
        <v>232</v>
      </c>
      <c r="C123" s="540">
        <v>5</v>
      </c>
      <c r="D123" s="679" t="s">
        <v>254</v>
      </c>
      <c r="E123" s="516">
        <v>459</v>
      </c>
      <c r="F123" s="310">
        <v>38.799999999999997</v>
      </c>
      <c r="G123" s="597">
        <v>2.2999999999999998</v>
      </c>
      <c r="H123" s="515"/>
      <c r="I123" s="597">
        <v>6.43</v>
      </c>
      <c r="J123" s="597">
        <v>47.529999999999994</v>
      </c>
      <c r="K123" s="597">
        <v>12.910319304101497</v>
      </c>
      <c r="L123" s="597">
        <v>60.440319304101493</v>
      </c>
      <c r="M123" s="508">
        <v>27.620958751393538</v>
      </c>
      <c r="N123" s="520">
        <v>0</v>
      </c>
      <c r="O123" s="521"/>
    </row>
    <row r="124" spans="1:15">
      <c r="A124" s="514">
        <v>60</v>
      </c>
      <c r="B124" s="515" t="s">
        <v>232</v>
      </c>
      <c r="C124" s="540">
        <v>5</v>
      </c>
      <c r="D124" s="679" t="s">
        <v>252</v>
      </c>
      <c r="E124" s="516">
        <v>460</v>
      </c>
      <c r="F124" s="598">
        <v>58.93</v>
      </c>
      <c r="G124" s="508">
        <v>2.9</v>
      </c>
      <c r="H124" s="515"/>
      <c r="I124" s="508">
        <v>7.5599999999999952</v>
      </c>
      <c r="J124" s="597">
        <v>69.389999999999986</v>
      </c>
      <c r="K124" s="508">
        <v>18.839523066820938</v>
      </c>
      <c r="L124" s="597">
        <v>88.229523066820917</v>
      </c>
      <c r="M124" s="508">
        <v>40.287625418060202</v>
      </c>
      <c r="N124" s="520">
        <v>0</v>
      </c>
      <c r="O124" s="521"/>
    </row>
    <row r="125" spans="1:15">
      <c r="A125" s="514">
        <v>61</v>
      </c>
      <c r="B125" s="515" t="s">
        <v>232</v>
      </c>
      <c r="C125" s="540">
        <v>5</v>
      </c>
      <c r="D125" s="679" t="s">
        <v>252</v>
      </c>
      <c r="E125" s="516">
        <v>461</v>
      </c>
      <c r="F125" s="598">
        <v>58.93</v>
      </c>
      <c r="G125" s="508">
        <v>2.9</v>
      </c>
      <c r="H125" s="515"/>
      <c r="I125" s="508">
        <v>7.5599999999999952</v>
      </c>
      <c r="J125" s="597">
        <v>69.389999999999986</v>
      </c>
      <c r="K125" s="597">
        <v>18.839523066820938</v>
      </c>
      <c r="L125" s="597">
        <v>88.229523066820917</v>
      </c>
      <c r="M125" s="597">
        <v>40.287625418060202</v>
      </c>
      <c r="N125" s="520">
        <v>0</v>
      </c>
      <c r="O125" s="521"/>
    </row>
    <row r="126" spans="1:15">
      <c r="A126" s="514">
        <v>62</v>
      </c>
      <c r="B126" s="515" t="s">
        <v>232</v>
      </c>
      <c r="C126" s="540">
        <v>5</v>
      </c>
      <c r="D126" s="679" t="s">
        <v>252</v>
      </c>
      <c r="E126" s="516">
        <v>462</v>
      </c>
      <c r="F126" s="598">
        <v>47.87</v>
      </c>
      <c r="G126" s="508">
        <v>2.9</v>
      </c>
      <c r="H126" s="515"/>
      <c r="I126" s="597">
        <v>7.6600000000000037</v>
      </c>
      <c r="J126" s="597">
        <v>58.43</v>
      </c>
      <c r="K126" s="597">
        <v>16.095876881237</v>
      </c>
      <c r="L126" s="597">
        <v>74.525876881236996</v>
      </c>
      <c r="M126" s="597">
        <v>34.399108138238574</v>
      </c>
      <c r="N126" s="520">
        <v>0</v>
      </c>
      <c r="O126" s="521"/>
    </row>
    <row r="127" spans="1:15">
      <c r="A127" s="514">
        <v>63</v>
      </c>
      <c r="B127" s="515" t="s">
        <v>232</v>
      </c>
      <c r="C127" s="540">
        <v>5</v>
      </c>
      <c r="D127" s="679" t="s">
        <v>252</v>
      </c>
      <c r="E127" s="516">
        <v>463</v>
      </c>
      <c r="F127" s="310">
        <v>58.93</v>
      </c>
      <c r="G127" s="508">
        <v>2.9</v>
      </c>
      <c r="H127" s="515"/>
      <c r="I127" s="597">
        <v>7.5599999999999952</v>
      </c>
      <c r="J127" s="597">
        <v>69.389999999999986</v>
      </c>
      <c r="K127" s="597">
        <v>18.839523066820938</v>
      </c>
      <c r="L127" s="597">
        <v>88.229523066820917</v>
      </c>
      <c r="M127" s="597">
        <v>40.287625418060202</v>
      </c>
      <c r="N127" s="520">
        <v>1</v>
      </c>
      <c r="O127" s="521"/>
    </row>
    <row r="128" spans="1:15">
      <c r="A128" s="514">
        <v>64</v>
      </c>
      <c r="B128" s="515" t="s">
        <v>232</v>
      </c>
      <c r="C128" s="540">
        <v>5</v>
      </c>
      <c r="D128" s="434" t="s">
        <v>252</v>
      </c>
      <c r="E128" s="516">
        <v>464</v>
      </c>
      <c r="F128" s="599">
        <v>58.93</v>
      </c>
      <c r="G128" s="425">
        <v>3</v>
      </c>
      <c r="H128" s="515"/>
      <c r="I128" s="597">
        <v>7.5599999999999952</v>
      </c>
      <c r="J128" s="597">
        <v>69.489999999999995</v>
      </c>
      <c r="K128" s="597">
        <v>18.839523066820938</v>
      </c>
      <c r="L128" s="597">
        <v>88.32952306682094</v>
      </c>
      <c r="M128" s="597">
        <v>40.287625418060202</v>
      </c>
      <c r="N128" s="520">
        <v>1</v>
      </c>
      <c r="O128" s="521"/>
    </row>
    <row r="129" spans="1:17">
      <c r="A129" s="514">
        <v>65</v>
      </c>
      <c r="B129" s="515" t="s">
        <v>232</v>
      </c>
      <c r="C129" s="540">
        <v>5</v>
      </c>
      <c r="D129" s="679" t="s">
        <v>252</v>
      </c>
      <c r="E129" s="516">
        <v>465</v>
      </c>
      <c r="F129" s="600">
        <v>58.93</v>
      </c>
      <c r="G129" s="425">
        <v>3</v>
      </c>
      <c r="H129" s="515"/>
      <c r="I129" s="597">
        <v>7.5599999999999952</v>
      </c>
      <c r="J129" s="597">
        <v>69.489999999999995</v>
      </c>
      <c r="K129" s="597">
        <v>18.839523066820938</v>
      </c>
      <c r="L129" s="597">
        <v>88.32952306682094</v>
      </c>
      <c r="M129" s="597">
        <v>40.287625418060202</v>
      </c>
      <c r="N129" s="520">
        <v>1</v>
      </c>
      <c r="O129" s="521"/>
    </row>
    <row r="130" spans="1:17">
      <c r="A130" s="514">
        <v>66</v>
      </c>
      <c r="B130" s="515" t="s">
        <v>232</v>
      </c>
      <c r="C130" s="540">
        <v>5</v>
      </c>
      <c r="D130" s="679" t="s">
        <v>252</v>
      </c>
      <c r="E130" s="516">
        <v>466</v>
      </c>
      <c r="F130" s="600">
        <v>58.93</v>
      </c>
      <c r="G130" s="425">
        <v>3</v>
      </c>
      <c r="H130" s="515"/>
      <c r="I130" s="597">
        <v>7.5599999999999952</v>
      </c>
      <c r="J130" s="597">
        <v>69.489999999999995</v>
      </c>
      <c r="K130" s="597">
        <v>18.839523066820938</v>
      </c>
      <c r="L130" s="597">
        <v>88.32952306682094</v>
      </c>
      <c r="M130" s="597">
        <v>40.287625418060202</v>
      </c>
      <c r="N130" s="520">
        <v>1</v>
      </c>
      <c r="O130" s="521"/>
    </row>
    <row r="131" spans="1:17">
      <c r="A131" s="514">
        <v>67</v>
      </c>
      <c r="B131" s="515" t="s">
        <v>232</v>
      </c>
      <c r="C131" s="540">
        <v>5</v>
      </c>
      <c r="D131" s="679" t="s">
        <v>252</v>
      </c>
      <c r="E131" s="516">
        <v>467</v>
      </c>
      <c r="F131" s="599">
        <v>58.93</v>
      </c>
      <c r="G131" s="425">
        <v>3</v>
      </c>
      <c r="H131" s="515"/>
      <c r="I131" s="597">
        <v>7.5599999999999952</v>
      </c>
      <c r="J131" s="597">
        <v>69.489999999999995</v>
      </c>
      <c r="K131" s="597">
        <v>18.839523066820938</v>
      </c>
      <c r="L131" s="597">
        <v>88.32952306682094</v>
      </c>
      <c r="M131" s="597">
        <v>40.287625418060202</v>
      </c>
      <c r="N131" s="520">
        <v>1</v>
      </c>
      <c r="O131" s="521"/>
    </row>
    <row r="132" spans="1:17">
      <c r="A132" s="514">
        <v>68</v>
      </c>
      <c r="B132" s="515" t="s">
        <v>232</v>
      </c>
      <c r="C132" s="540">
        <v>5</v>
      </c>
      <c r="D132" s="679" t="s">
        <v>254</v>
      </c>
      <c r="E132" s="516">
        <v>468</v>
      </c>
      <c r="F132" s="600">
        <v>35.270000000000003</v>
      </c>
      <c r="G132" s="597">
        <v>3.9</v>
      </c>
      <c r="H132" s="515"/>
      <c r="I132" s="597">
        <v>5.4399999999999977</v>
      </c>
      <c r="J132" s="597">
        <v>44.61</v>
      </c>
      <c r="K132" s="597">
        <v>12.094274341788488</v>
      </c>
      <c r="L132" s="508">
        <v>56.704274341788491</v>
      </c>
      <c r="M132" s="597">
        <v>25.841694537346715</v>
      </c>
      <c r="N132" s="520">
        <v>0</v>
      </c>
      <c r="O132" s="521"/>
    </row>
    <row r="133" spans="1:17">
      <c r="A133" s="514">
        <v>69</v>
      </c>
      <c r="B133" s="515" t="s">
        <v>232</v>
      </c>
      <c r="C133" s="540">
        <v>5</v>
      </c>
      <c r="D133" s="679" t="s">
        <v>254</v>
      </c>
      <c r="E133" s="516">
        <v>469</v>
      </c>
      <c r="F133" s="600">
        <v>35.270000000000003</v>
      </c>
      <c r="G133" s="597">
        <v>4</v>
      </c>
      <c r="H133" s="515"/>
      <c r="I133" s="597">
        <v>5.4399999999999977</v>
      </c>
      <c r="J133" s="597">
        <v>44.71</v>
      </c>
      <c r="K133" s="597">
        <v>12.094274341788488</v>
      </c>
      <c r="L133" s="597">
        <v>56.804274341788485</v>
      </c>
      <c r="M133" s="597">
        <v>25.841694537346715</v>
      </c>
      <c r="N133" s="512">
        <v>0</v>
      </c>
      <c r="O133" s="521"/>
    </row>
    <row r="134" spans="1:17" ht="15.75" thickBot="1">
      <c r="A134" s="522">
        <v>70</v>
      </c>
      <c r="B134" s="523" t="s">
        <v>232</v>
      </c>
      <c r="C134" s="547">
        <v>5</v>
      </c>
      <c r="D134" s="435" t="s">
        <v>251</v>
      </c>
      <c r="E134" s="525">
        <v>470</v>
      </c>
      <c r="F134" s="601">
        <v>84.72</v>
      </c>
      <c r="G134" s="426">
        <v>3</v>
      </c>
      <c r="H134" s="523"/>
      <c r="I134" s="526">
        <v>9.1899999999999977</v>
      </c>
      <c r="J134" s="526">
        <v>96.91</v>
      </c>
      <c r="K134" s="526">
        <v>26.289661128070605</v>
      </c>
      <c r="L134" s="526">
        <v>123.1996611280706</v>
      </c>
      <c r="M134" s="526">
        <v>56.22</v>
      </c>
      <c r="N134" s="530">
        <v>1</v>
      </c>
      <c r="O134" s="531"/>
    </row>
    <row r="135" spans="1:17">
      <c r="A135" s="544">
        <v>71</v>
      </c>
      <c r="B135" s="505" t="s">
        <v>261</v>
      </c>
      <c r="C135" s="534" t="s">
        <v>253</v>
      </c>
      <c r="D135" s="603" t="s">
        <v>264</v>
      </c>
      <c r="E135" s="507">
        <v>1</v>
      </c>
      <c r="F135" s="599">
        <v>94.67</v>
      </c>
      <c r="G135" s="508" t="s">
        <v>190</v>
      </c>
      <c r="H135" s="505"/>
      <c r="I135" s="508">
        <v>2.98</v>
      </c>
      <c r="J135" s="508">
        <v>97.65</v>
      </c>
      <c r="K135" s="508">
        <v>12.094274341788488</v>
      </c>
      <c r="L135" s="508">
        <v>109.7442743417885</v>
      </c>
      <c r="M135" s="604">
        <v>166.66</v>
      </c>
      <c r="N135" s="512"/>
      <c r="O135" s="513">
        <v>1</v>
      </c>
    </row>
    <row r="136" spans="1:17">
      <c r="A136" s="514">
        <v>72</v>
      </c>
      <c r="B136" s="515" t="s">
        <v>262</v>
      </c>
      <c r="C136" s="540" t="s">
        <v>253</v>
      </c>
      <c r="D136" s="605" t="s">
        <v>264</v>
      </c>
      <c r="E136" s="516">
        <v>1</v>
      </c>
      <c r="F136" s="600">
        <v>58.93</v>
      </c>
      <c r="G136" s="597">
        <v>15</v>
      </c>
      <c r="H136" s="515"/>
      <c r="I136" s="597">
        <v>6.32</v>
      </c>
      <c r="J136" s="597">
        <v>80.25</v>
      </c>
      <c r="K136" s="597">
        <v>12.094274341788488</v>
      </c>
      <c r="L136" s="597">
        <v>92.344274341788491</v>
      </c>
      <c r="M136" s="606">
        <v>143.85</v>
      </c>
      <c r="N136" s="512"/>
      <c r="O136" s="521">
        <v>1</v>
      </c>
    </row>
    <row r="137" spans="1:17" ht="15.75" thickBot="1">
      <c r="A137" s="522">
        <v>73</v>
      </c>
      <c r="B137" s="523" t="s">
        <v>263</v>
      </c>
      <c r="C137" s="547" t="s">
        <v>253</v>
      </c>
      <c r="D137" s="489" t="s">
        <v>264</v>
      </c>
      <c r="E137" s="525">
        <v>1</v>
      </c>
      <c r="F137" s="601">
        <v>128.35</v>
      </c>
      <c r="G137" s="426">
        <v>4.4000000000000004</v>
      </c>
      <c r="H137" s="523"/>
      <c r="I137" s="526">
        <v>8.02</v>
      </c>
      <c r="J137" s="526">
        <v>140.77000000000001</v>
      </c>
      <c r="K137" s="526">
        <v>26.289661128070605</v>
      </c>
      <c r="L137" s="526">
        <v>167.05966112807062</v>
      </c>
      <c r="M137" s="607">
        <v>215.58</v>
      </c>
      <c r="N137" s="530"/>
      <c r="O137" s="531">
        <v>2</v>
      </c>
    </row>
    <row r="138" spans="1:17" ht="16.149999999999999" customHeight="1" thickBot="1">
      <c r="A138" s="767" t="s">
        <v>52</v>
      </c>
      <c r="B138" s="768"/>
      <c r="C138" s="768"/>
      <c r="D138" s="769"/>
      <c r="E138" s="608">
        <f>A137</f>
        <v>73</v>
      </c>
      <c r="F138" s="609">
        <f t="shared" ref="F138:K138" si="0">SUM(F5:F137)</f>
        <v>9253.2600000000184</v>
      </c>
      <c r="G138" s="609">
        <f t="shared" si="0"/>
        <v>242.90000000000012</v>
      </c>
      <c r="H138" s="609">
        <f t="shared" si="0"/>
        <v>836.99999999999909</v>
      </c>
      <c r="I138" s="609">
        <f t="shared" si="0"/>
        <v>1075.7699999999984</v>
      </c>
      <c r="J138" s="685">
        <f t="shared" si="0"/>
        <v>11408.929999999993</v>
      </c>
      <c r="K138" s="685">
        <f t="shared" si="0"/>
        <v>1416.2621225263442</v>
      </c>
      <c r="L138" s="685">
        <f t="shared" ref="L138:M138" si="1">SUM(L5:L137)</f>
        <v>12825.192122526329</v>
      </c>
      <c r="M138" s="685">
        <f t="shared" si="1"/>
        <v>12566.673463396541</v>
      </c>
      <c r="N138" s="610">
        <f>SUM(N5:N137)</f>
        <v>82</v>
      </c>
      <c r="O138" s="611">
        <f>SUM(O135:O137)</f>
        <v>4</v>
      </c>
      <c r="Q138" s="684"/>
    </row>
    <row r="139" spans="1:17" ht="16.149999999999999" customHeight="1">
      <c r="A139" s="680"/>
      <c r="B139" s="680"/>
      <c r="C139" s="680"/>
      <c r="D139" s="680"/>
      <c r="E139" s="681"/>
      <c r="F139" s="682"/>
      <c r="G139" s="682"/>
      <c r="H139" s="682"/>
      <c r="I139" s="682"/>
      <c r="J139" s="773" t="s">
        <v>386</v>
      </c>
      <c r="K139" s="774"/>
      <c r="L139" s="774"/>
      <c r="M139" s="687">
        <v>4626.53</v>
      </c>
      <c r="N139" s="686"/>
      <c r="O139" s="683"/>
    </row>
    <row r="140" spans="1:17" ht="16.149999999999999" customHeight="1">
      <c r="A140" s="680"/>
      <c r="B140" s="680"/>
      <c r="C140" s="680"/>
      <c r="D140" s="680"/>
      <c r="E140" s="681"/>
      <c r="F140" s="682"/>
      <c r="G140" s="682"/>
      <c r="H140" s="682"/>
      <c r="I140" s="682"/>
      <c r="J140" s="775" t="s">
        <v>387</v>
      </c>
      <c r="K140" s="776"/>
      <c r="L140" s="776"/>
      <c r="M140" s="688">
        <v>750</v>
      </c>
      <c r="N140" s="686"/>
      <c r="O140" s="683"/>
    </row>
    <row r="141" spans="1:17" ht="16.149999999999999" customHeight="1">
      <c r="A141" s="680"/>
      <c r="B141" s="680"/>
      <c r="C141" s="680"/>
      <c r="D141" s="680"/>
      <c r="E141" s="681"/>
      <c r="F141" s="682"/>
      <c r="G141" s="682"/>
      <c r="H141" s="682"/>
      <c r="I141" s="682"/>
      <c r="J141" s="775" t="s">
        <v>388</v>
      </c>
      <c r="K141" s="776"/>
      <c r="L141" s="776"/>
      <c r="M141" s="688">
        <v>28110.03</v>
      </c>
      <c r="N141" s="686"/>
      <c r="O141" s="683"/>
    </row>
    <row r="142" spans="1:17" ht="16.149999999999999" customHeight="1" thickBot="1">
      <c r="A142" s="680"/>
      <c r="B142" s="680"/>
      <c r="C142" s="680"/>
      <c r="D142" s="680"/>
      <c r="E142" s="681"/>
      <c r="F142" s="682"/>
      <c r="G142" s="682"/>
      <c r="H142" s="682"/>
      <c r="I142" s="682"/>
      <c r="J142" s="777" t="s">
        <v>385</v>
      </c>
      <c r="K142" s="778"/>
      <c r="L142" s="779"/>
      <c r="M142" s="689">
        <f>SUM(M138:M141)</f>
        <v>46053.233463396537</v>
      </c>
      <c r="N142" s="686"/>
      <c r="O142" s="683"/>
    </row>
    <row r="143" spans="1:17" ht="15" customHeight="1">
      <c r="A143" s="612"/>
      <c r="B143" s="612"/>
      <c r="D143" s="613"/>
      <c r="E143" s="614"/>
      <c r="K143" s="614"/>
      <c r="L143" s="780" t="s">
        <v>259</v>
      </c>
      <c r="M143" s="781"/>
      <c r="N143" s="770">
        <v>4</v>
      </c>
      <c r="O143" s="772">
        <v>1</v>
      </c>
      <c r="Q143" s="684"/>
    </row>
    <row r="144" spans="1:17" ht="15" customHeight="1">
      <c r="A144" s="612"/>
      <c r="B144" s="612"/>
      <c r="D144" s="613"/>
      <c r="E144" s="614"/>
      <c r="F144" s="614"/>
      <c r="G144" s="614"/>
      <c r="K144" s="614"/>
      <c r="L144" s="782"/>
      <c r="M144" s="783"/>
      <c r="N144" s="771"/>
      <c r="O144" s="748"/>
    </row>
    <row r="145" spans="1:15" ht="14.45" customHeight="1">
      <c r="A145" s="615"/>
      <c r="B145" s="612"/>
      <c r="D145" s="613"/>
      <c r="E145" s="614"/>
      <c r="F145" s="614"/>
      <c r="G145" s="614"/>
      <c r="K145" s="614"/>
      <c r="L145" s="743" t="s">
        <v>260</v>
      </c>
      <c r="M145" s="744"/>
      <c r="N145" s="747">
        <f>N143+O143+O138+N138</f>
        <v>91</v>
      </c>
      <c r="O145" s="748"/>
    </row>
    <row r="146" spans="1:15" ht="15" customHeight="1" thickBot="1">
      <c r="A146" s="612"/>
      <c r="B146" s="612"/>
      <c r="D146" s="613"/>
      <c r="E146" s="614"/>
      <c r="K146" s="614"/>
      <c r="L146" s="745"/>
      <c r="M146" s="746"/>
      <c r="N146" s="749"/>
      <c r="O146" s="750"/>
    </row>
    <row r="147" spans="1:15">
      <c r="A147" s="616"/>
      <c r="B147" s="505"/>
      <c r="C147" s="617"/>
      <c r="D147" s="618"/>
      <c r="E147" s="534"/>
      <c r="F147" s="534"/>
      <c r="G147" s="534"/>
      <c r="H147" s="505"/>
      <c r="I147" s="505"/>
      <c r="J147" s="505"/>
      <c r="K147" s="534"/>
      <c r="L147" s="534"/>
      <c r="M147" s="508"/>
      <c r="N147" s="617"/>
      <c r="O147" s="513"/>
    </row>
    <row r="148" spans="1:15">
      <c r="A148" s="514"/>
      <c r="B148" s="515"/>
      <c r="C148" s="619"/>
      <c r="D148" s="620"/>
      <c r="E148" s="540"/>
      <c r="F148" s="540"/>
      <c r="G148" s="540"/>
      <c r="H148" s="515"/>
      <c r="I148" s="515"/>
      <c r="J148" s="515"/>
      <c r="K148" s="540"/>
      <c r="L148" s="540"/>
      <c r="M148" s="597"/>
      <c r="N148" s="619"/>
      <c r="O148" s="521"/>
    </row>
    <row r="149" spans="1:15">
      <c r="A149" s="621"/>
      <c r="B149" s="515"/>
      <c r="C149" s="619"/>
      <c r="D149" s="620"/>
      <c r="E149" s="540"/>
      <c r="F149" s="515"/>
      <c r="G149" s="515"/>
      <c r="H149" s="515"/>
      <c r="I149" s="515"/>
      <c r="J149" s="515"/>
      <c r="K149" s="540"/>
      <c r="L149" s="540"/>
      <c r="M149" s="597"/>
      <c r="N149" s="619"/>
      <c r="O149" s="521"/>
    </row>
    <row r="150" spans="1:15">
      <c r="A150" s="514"/>
      <c r="B150" s="515"/>
      <c r="C150" s="619"/>
      <c r="D150" s="620"/>
      <c r="E150" s="540"/>
      <c r="F150" s="540"/>
      <c r="G150" s="540"/>
      <c r="H150" s="515"/>
      <c r="I150" s="515"/>
      <c r="J150" s="515"/>
      <c r="K150" s="540"/>
      <c r="L150" s="540"/>
      <c r="M150" s="597"/>
      <c r="N150" s="619"/>
      <c r="O150" s="521"/>
    </row>
    <row r="151" spans="1:15" ht="15.75" thickBot="1">
      <c r="A151" s="622"/>
      <c r="B151" s="523"/>
      <c r="C151" s="623"/>
      <c r="D151" s="624"/>
      <c r="E151" s="547"/>
      <c r="F151" s="547"/>
      <c r="G151" s="547"/>
      <c r="H151" s="523"/>
      <c r="I151" s="523"/>
      <c r="J151" s="523"/>
      <c r="K151" s="547"/>
      <c r="L151" s="547"/>
      <c r="M151" s="526"/>
      <c r="N151" s="623"/>
      <c r="O151" s="531"/>
    </row>
    <row r="152" spans="1:15">
      <c r="A152" s="504"/>
      <c r="B152" s="532"/>
      <c r="C152" s="625"/>
      <c r="D152" s="626"/>
      <c r="E152" s="627"/>
      <c r="F152" s="532"/>
      <c r="G152" s="532"/>
      <c r="H152" s="532"/>
      <c r="I152" s="532"/>
      <c r="J152" s="532"/>
      <c r="K152" s="532"/>
      <c r="L152" s="532"/>
      <c r="M152" s="595"/>
      <c r="N152" s="625"/>
      <c r="O152" s="596"/>
    </row>
    <row r="153" spans="1:15">
      <c r="A153" s="621"/>
      <c r="B153" s="515"/>
      <c r="C153" s="619"/>
      <c r="D153" s="620"/>
      <c r="E153" s="540"/>
      <c r="F153" s="515"/>
      <c r="G153" s="515"/>
      <c r="H153" s="515"/>
      <c r="I153" s="515"/>
      <c r="J153" s="515"/>
      <c r="K153" s="515"/>
      <c r="L153" s="515"/>
      <c r="M153" s="597"/>
      <c r="N153" s="619"/>
      <c r="O153" s="521"/>
    </row>
    <row r="154" spans="1:15">
      <c r="A154" s="514"/>
      <c r="B154" s="515"/>
      <c r="C154" s="619"/>
      <c r="D154" s="620"/>
      <c r="E154" s="540"/>
      <c r="F154" s="515"/>
      <c r="G154" s="515"/>
      <c r="H154" s="515"/>
      <c r="I154" s="515"/>
      <c r="J154" s="515"/>
      <c r="K154" s="515"/>
      <c r="L154" s="515"/>
      <c r="M154" s="597"/>
      <c r="N154" s="619"/>
      <c r="O154" s="521"/>
    </row>
    <row r="155" spans="1:15">
      <c r="A155" s="621"/>
      <c r="B155" s="515"/>
      <c r="C155" s="619"/>
      <c r="D155" s="620"/>
      <c r="E155" s="540"/>
      <c r="F155" s="515"/>
      <c r="G155" s="515"/>
      <c r="H155" s="515"/>
      <c r="I155" s="515"/>
      <c r="J155" s="515"/>
      <c r="K155" s="515"/>
      <c r="L155" s="515"/>
      <c r="M155" s="597"/>
      <c r="N155" s="619"/>
      <c r="O155" s="521"/>
    </row>
    <row r="156" spans="1:15">
      <c r="A156" s="514"/>
      <c r="B156" s="515"/>
      <c r="C156" s="619"/>
      <c r="D156" s="620"/>
      <c r="E156" s="540"/>
      <c r="F156" s="515"/>
      <c r="G156" s="515"/>
      <c r="H156" s="515"/>
      <c r="I156" s="515"/>
      <c r="J156" s="515"/>
      <c r="K156" s="515"/>
      <c r="L156" s="515"/>
      <c r="M156" s="597"/>
      <c r="N156" s="619"/>
      <c r="O156" s="521"/>
    </row>
    <row r="157" spans="1:15">
      <c r="A157" s="621"/>
      <c r="B157" s="515"/>
      <c r="C157" s="619"/>
      <c r="D157" s="620"/>
      <c r="E157" s="540"/>
      <c r="F157" s="515"/>
      <c r="G157" s="515"/>
      <c r="H157" s="515"/>
      <c r="I157" s="515"/>
      <c r="J157" s="515"/>
      <c r="K157" s="515"/>
      <c r="L157" s="515"/>
      <c r="M157" s="597"/>
      <c r="N157" s="619"/>
      <c r="O157" s="521"/>
    </row>
    <row r="158" spans="1:15">
      <c r="A158" s="514"/>
      <c r="B158" s="515"/>
      <c r="C158" s="619"/>
      <c r="D158" s="620"/>
      <c r="E158" s="540"/>
      <c r="F158" s="515"/>
      <c r="G158" s="515"/>
      <c r="H158" s="515"/>
      <c r="I158" s="515"/>
      <c r="J158" s="515"/>
      <c r="K158" s="515"/>
      <c r="L158" s="515"/>
      <c r="M158" s="597"/>
      <c r="N158" s="619"/>
      <c r="O158" s="521"/>
    </row>
    <row r="159" spans="1:15">
      <c r="A159" s="621"/>
      <c r="B159" s="515"/>
      <c r="C159" s="619"/>
      <c r="D159" s="620"/>
      <c r="E159" s="540"/>
      <c r="F159" s="515"/>
      <c r="G159" s="515"/>
      <c r="H159" s="515"/>
      <c r="I159" s="515"/>
      <c r="J159" s="515"/>
      <c r="K159" s="515"/>
      <c r="L159" s="515"/>
      <c r="M159" s="597"/>
      <c r="N159" s="619"/>
      <c r="O159" s="521"/>
    </row>
    <row r="160" spans="1:15">
      <c r="A160" s="514"/>
      <c r="B160" s="515"/>
      <c r="C160" s="619"/>
      <c r="D160" s="620"/>
      <c r="E160" s="540"/>
      <c r="F160" s="515"/>
      <c r="G160" s="515"/>
      <c r="H160" s="515"/>
      <c r="I160" s="515"/>
      <c r="J160" s="515"/>
      <c r="K160" s="515"/>
      <c r="L160" s="515"/>
      <c r="M160" s="597"/>
      <c r="N160" s="619"/>
      <c r="O160" s="521"/>
    </row>
    <row r="161" spans="1:15">
      <c r="A161" s="514"/>
      <c r="B161" s="515"/>
      <c r="C161" s="619"/>
      <c r="D161" s="620"/>
      <c r="E161" s="516"/>
      <c r="F161" s="515"/>
      <c r="G161" s="515"/>
      <c r="H161" s="540"/>
      <c r="I161" s="540"/>
      <c r="J161" s="540"/>
      <c r="K161" s="515"/>
      <c r="L161" s="515"/>
      <c r="M161" s="597"/>
      <c r="N161" s="619"/>
      <c r="O161" s="521"/>
    </row>
    <row r="162" spans="1:15">
      <c r="A162" s="621"/>
      <c r="B162" s="515"/>
      <c r="C162" s="619"/>
      <c r="D162" s="620"/>
      <c r="E162" s="516"/>
      <c r="F162" s="515"/>
      <c r="G162" s="515"/>
      <c r="H162" s="540"/>
      <c r="I162" s="540"/>
      <c r="J162" s="540"/>
      <c r="K162" s="515"/>
      <c r="L162" s="515"/>
      <c r="M162" s="597"/>
      <c r="N162" s="619"/>
      <c r="O162" s="521"/>
    </row>
    <row r="163" spans="1:15">
      <c r="A163" s="621"/>
      <c r="B163" s="515"/>
      <c r="C163" s="619"/>
      <c r="D163" s="620"/>
      <c r="E163" s="516"/>
      <c r="F163" s="515"/>
      <c r="G163" s="515"/>
      <c r="H163" s="515"/>
      <c r="I163" s="515"/>
      <c r="J163" s="515"/>
      <c r="K163" s="515"/>
      <c r="L163" s="515"/>
      <c r="M163" s="597"/>
      <c r="N163" s="619"/>
      <c r="O163" s="521"/>
    </row>
    <row r="164" spans="1:15">
      <c r="A164" s="514"/>
      <c r="B164" s="515"/>
      <c r="C164" s="619"/>
      <c r="D164" s="620"/>
      <c r="E164" s="516"/>
      <c r="F164" s="515"/>
      <c r="G164" s="515"/>
      <c r="H164" s="515"/>
      <c r="I164" s="515"/>
      <c r="J164" s="515"/>
      <c r="K164" s="515"/>
      <c r="L164" s="515"/>
      <c r="M164" s="597"/>
      <c r="N164" s="619"/>
      <c r="O164" s="521"/>
    </row>
    <row r="165" spans="1:15">
      <c r="A165" s="514"/>
      <c r="B165" s="515"/>
      <c r="C165" s="619"/>
      <c r="D165" s="620"/>
      <c r="E165" s="540"/>
      <c r="F165" s="515"/>
      <c r="G165" s="515"/>
      <c r="H165" s="515"/>
      <c r="I165" s="515"/>
      <c r="J165" s="515"/>
      <c r="K165" s="515"/>
      <c r="L165" s="515"/>
      <c r="M165" s="597"/>
      <c r="N165" s="619"/>
      <c r="O165" s="521"/>
    </row>
    <row r="166" spans="1:15">
      <c r="A166" s="621"/>
      <c r="B166" s="515"/>
      <c r="C166" s="619"/>
      <c r="D166" s="620"/>
      <c r="E166" s="540"/>
      <c r="F166" s="515"/>
      <c r="G166" s="515"/>
      <c r="H166" s="515"/>
      <c r="I166" s="515"/>
      <c r="J166" s="515"/>
      <c r="K166" s="515"/>
      <c r="L166" s="515"/>
      <c r="M166" s="597"/>
      <c r="N166" s="619"/>
      <c r="O166" s="521"/>
    </row>
    <row r="167" spans="1:15">
      <c r="A167" s="621"/>
      <c r="B167" s="515"/>
      <c r="C167" s="619"/>
      <c r="D167" s="620"/>
      <c r="E167" s="540"/>
      <c r="F167" s="515"/>
      <c r="G167" s="515"/>
      <c r="H167" s="515"/>
      <c r="I167" s="515"/>
      <c r="J167" s="515"/>
      <c r="K167" s="515"/>
      <c r="L167" s="515"/>
      <c r="M167" s="597"/>
      <c r="N167" s="619"/>
      <c r="O167" s="521"/>
    </row>
    <row r="168" spans="1:15">
      <c r="A168" s="514"/>
      <c r="B168" s="515"/>
      <c r="C168" s="619"/>
      <c r="D168" s="620"/>
      <c r="E168" s="540"/>
      <c r="F168" s="515"/>
      <c r="G168" s="515"/>
      <c r="H168" s="515"/>
      <c r="I168" s="515"/>
      <c r="J168" s="515"/>
      <c r="K168" s="515"/>
      <c r="L168" s="515"/>
      <c r="M168" s="597"/>
      <c r="N168" s="619"/>
      <c r="O168" s="521"/>
    </row>
    <row r="169" spans="1:15">
      <c r="A169" s="514"/>
      <c r="B169" s="515"/>
      <c r="C169" s="619"/>
      <c r="D169" s="620"/>
      <c r="E169" s="540"/>
      <c r="F169" s="515"/>
      <c r="G169" s="515"/>
      <c r="H169" s="515"/>
      <c r="I169" s="515"/>
      <c r="J169" s="515"/>
      <c r="K169" s="515"/>
      <c r="L169" s="515"/>
      <c r="M169" s="597"/>
      <c r="N169" s="619"/>
      <c r="O169" s="521"/>
    </row>
    <row r="170" spans="1:15">
      <c r="A170" s="514"/>
      <c r="B170" s="515"/>
      <c r="C170" s="619"/>
      <c r="D170" s="620"/>
      <c r="E170" s="540"/>
      <c r="F170" s="515"/>
      <c r="G170" s="515"/>
      <c r="H170" s="515"/>
      <c r="I170" s="515"/>
      <c r="J170" s="515"/>
      <c r="K170" s="515"/>
      <c r="L170" s="515"/>
      <c r="M170" s="597"/>
      <c r="N170" s="619"/>
      <c r="O170" s="521"/>
    </row>
    <row r="171" spans="1:15" ht="15.75" thickBot="1">
      <c r="A171" s="622"/>
      <c r="B171" s="523"/>
      <c r="C171" s="623"/>
      <c r="D171" s="624"/>
      <c r="E171" s="547"/>
      <c r="F171" s="523"/>
      <c r="G171" s="523"/>
      <c r="H171" s="523"/>
      <c r="I171" s="523"/>
      <c r="J171" s="523"/>
      <c r="K171" s="523"/>
      <c r="L171" s="585"/>
      <c r="M171" s="597"/>
      <c r="N171" s="623"/>
      <c r="O171" s="531"/>
    </row>
    <row r="172" spans="1:15">
      <c r="A172" s="504"/>
      <c r="B172" s="532"/>
      <c r="C172" s="625"/>
      <c r="D172" s="626"/>
      <c r="E172" s="628"/>
      <c r="F172" s="532"/>
      <c r="G172" s="532"/>
      <c r="H172" s="532"/>
      <c r="I172" s="532"/>
      <c r="J172" s="532"/>
      <c r="K172" s="532"/>
      <c r="L172" s="532"/>
      <c r="M172" s="595"/>
      <c r="N172" s="625"/>
      <c r="O172" s="596"/>
    </row>
    <row r="173" spans="1:15">
      <c r="A173" s="514"/>
      <c r="B173" s="515"/>
      <c r="C173" s="619"/>
      <c r="D173" s="620"/>
      <c r="E173" s="540"/>
      <c r="F173" s="515"/>
      <c r="G173" s="515"/>
      <c r="H173" s="515"/>
      <c r="I173" s="515"/>
      <c r="J173" s="515"/>
      <c r="K173" s="515"/>
      <c r="L173" s="515"/>
      <c r="M173" s="597"/>
      <c r="N173" s="619"/>
      <c r="O173" s="521"/>
    </row>
    <row r="174" spans="1:15">
      <c r="A174" s="621"/>
      <c r="B174" s="515"/>
      <c r="C174" s="619"/>
      <c r="D174" s="620"/>
      <c r="E174" s="540"/>
      <c r="F174" s="515"/>
      <c r="G174" s="515"/>
      <c r="H174" s="515"/>
      <c r="I174" s="515"/>
      <c r="J174" s="515"/>
      <c r="K174" s="515"/>
      <c r="L174" s="515"/>
      <c r="M174" s="597"/>
      <c r="N174" s="619"/>
      <c r="O174" s="521"/>
    </row>
    <row r="175" spans="1:15">
      <c r="A175" s="621"/>
      <c r="B175" s="515"/>
      <c r="C175" s="619"/>
      <c r="D175" s="620"/>
      <c r="E175" s="540"/>
      <c r="F175" s="515"/>
      <c r="G175" s="515"/>
      <c r="H175" s="515"/>
      <c r="I175" s="515"/>
      <c r="J175" s="515"/>
      <c r="K175" s="515"/>
      <c r="L175" s="515"/>
      <c r="M175" s="597"/>
      <c r="N175" s="619"/>
      <c r="O175" s="521"/>
    </row>
    <row r="176" spans="1:15">
      <c r="A176" s="514"/>
      <c r="B176" s="515"/>
      <c r="C176" s="619"/>
      <c r="D176" s="620"/>
      <c r="E176" s="540"/>
      <c r="F176" s="515"/>
      <c r="G176" s="515"/>
      <c r="H176" s="515"/>
      <c r="I176" s="515"/>
      <c r="J176" s="515"/>
      <c r="K176" s="515"/>
      <c r="L176" s="515"/>
      <c r="M176" s="597"/>
      <c r="N176" s="619"/>
      <c r="O176" s="521"/>
    </row>
    <row r="177" spans="1:15">
      <c r="A177" s="514"/>
      <c r="B177" s="515"/>
      <c r="C177" s="619"/>
      <c r="D177" s="620"/>
      <c r="E177" s="540"/>
      <c r="F177" s="515"/>
      <c r="G177" s="515"/>
      <c r="H177" s="515"/>
      <c r="I177" s="515"/>
      <c r="J177" s="515"/>
      <c r="K177" s="515"/>
      <c r="L177" s="515"/>
      <c r="M177" s="597"/>
      <c r="N177" s="619"/>
      <c r="O177" s="521"/>
    </row>
    <row r="178" spans="1:15">
      <c r="A178" s="514"/>
      <c r="B178" s="515"/>
      <c r="C178" s="619"/>
      <c r="D178" s="620"/>
      <c r="E178" s="540"/>
      <c r="F178" s="515"/>
      <c r="G178" s="515"/>
      <c r="H178" s="515"/>
      <c r="I178" s="515"/>
      <c r="J178" s="515"/>
      <c r="K178" s="515"/>
      <c r="L178" s="515"/>
      <c r="M178" s="597"/>
      <c r="N178" s="619"/>
      <c r="O178" s="521"/>
    </row>
    <row r="179" spans="1:15">
      <c r="A179" s="621"/>
      <c r="B179" s="515"/>
      <c r="C179" s="619"/>
      <c r="D179" s="620"/>
      <c r="E179" s="540"/>
      <c r="F179" s="515"/>
      <c r="G179" s="515"/>
      <c r="H179" s="515"/>
      <c r="I179" s="515"/>
      <c r="J179" s="515"/>
      <c r="K179" s="515"/>
      <c r="L179" s="515"/>
      <c r="M179" s="597"/>
      <c r="N179" s="619"/>
      <c r="O179" s="521"/>
    </row>
    <row r="180" spans="1:15">
      <c r="A180" s="514"/>
      <c r="B180" s="515"/>
      <c r="C180" s="619"/>
      <c r="D180" s="620"/>
      <c r="E180" s="540"/>
      <c r="F180" s="515"/>
      <c r="G180" s="515"/>
      <c r="H180" s="515"/>
      <c r="I180" s="515"/>
      <c r="J180" s="515"/>
      <c r="K180" s="515"/>
      <c r="L180" s="515"/>
      <c r="M180" s="597"/>
      <c r="N180" s="619"/>
      <c r="O180" s="521"/>
    </row>
    <row r="181" spans="1:15">
      <c r="A181" s="514"/>
      <c r="B181" s="515"/>
      <c r="C181" s="619"/>
      <c r="D181" s="620"/>
      <c r="E181" s="516"/>
      <c r="F181" s="515"/>
      <c r="G181" s="515"/>
      <c r="H181" s="515"/>
      <c r="I181" s="515"/>
      <c r="J181" s="515"/>
      <c r="K181" s="515"/>
      <c r="L181" s="515"/>
      <c r="M181" s="597"/>
      <c r="N181" s="619"/>
      <c r="O181" s="521"/>
    </row>
    <row r="182" spans="1:15">
      <c r="A182" s="621"/>
      <c r="B182" s="515"/>
      <c r="C182" s="619"/>
      <c r="D182" s="620"/>
      <c r="E182" s="540"/>
      <c r="F182" s="515"/>
      <c r="G182" s="515"/>
      <c r="H182" s="515"/>
      <c r="I182" s="515"/>
      <c r="J182" s="515"/>
      <c r="K182" s="515"/>
      <c r="L182" s="515"/>
      <c r="M182" s="597"/>
      <c r="N182" s="619"/>
      <c r="O182" s="521"/>
    </row>
    <row r="183" spans="1:15">
      <c r="A183" s="514"/>
      <c r="B183" s="515"/>
      <c r="C183" s="619"/>
      <c r="D183" s="620"/>
      <c r="E183" s="540"/>
      <c r="F183" s="515"/>
      <c r="G183" s="515"/>
      <c r="H183" s="515"/>
      <c r="I183" s="515"/>
      <c r="J183" s="515"/>
      <c r="K183" s="515"/>
      <c r="L183" s="515"/>
      <c r="M183" s="597"/>
      <c r="N183" s="619"/>
      <c r="O183" s="521"/>
    </row>
    <row r="184" spans="1:15">
      <c r="A184" s="621"/>
      <c r="B184" s="515"/>
      <c r="C184" s="619"/>
      <c r="D184" s="620"/>
      <c r="E184" s="540"/>
      <c r="F184" s="515"/>
      <c r="G184" s="515"/>
      <c r="H184" s="515"/>
      <c r="I184" s="515"/>
      <c r="J184" s="515"/>
      <c r="K184" s="515"/>
      <c r="L184" s="515"/>
      <c r="M184" s="597"/>
      <c r="N184" s="619"/>
      <c r="O184" s="521"/>
    </row>
    <row r="185" spans="1:15">
      <c r="A185" s="514"/>
      <c r="B185" s="515"/>
      <c r="C185" s="619"/>
      <c r="D185" s="620"/>
      <c r="E185" s="540"/>
      <c r="F185" s="515"/>
      <c r="G185" s="515"/>
      <c r="H185" s="515"/>
      <c r="I185" s="515"/>
      <c r="J185" s="515"/>
      <c r="K185" s="515"/>
      <c r="L185" s="515"/>
      <c r="M185" s="597"/>
      <c r="N185" s="619"/>
      <c r="O185" s="521"/>
    </row>
    <row r="186" spans="1:15">
      <c r="A186" s="621"/>
      <c r="B186" s="515"/>
      <c r="C186" s="619"/>
      <c r="D186" s="620"/>
      <c r="E186" s="540"/>
      <c r="F186" s="515"/>
      <c r="G186" s="515"/>
      <c r="H186" s="515"/>
      <c r="I186" s="515"/>
      <c r="J186" s="515"/>
      <c r="K186" s="515"/>
      <c r="L186" s="515"/>
      <c r="M186" s="597"/>
      <c r="N186" s="619"/>
      <c r="O186" s="521"/>
    </row>
    <row r="187" spans="1:15">
      <c r="A187" s="514"/>
      <c r="B187" s="515"/>
      <c r="C187" s="619"/>
      <c r="D187" s="620"/>
      <c r="E187" s="540"/>
      <c r="F187" s="515"/>
      <c r="G187" s="515"/>
      <c r="H187" s="515"/>
      <c r="I187" s="515"/>
      <c r="J187" s="515"/>
      <c r="K187" s="515"/>
      <c r="L187" s="515"/>
      <c r="M187" s="597"/>
      <c r="N187" s="619"/>
      <c r="O187" s="521"/>
    </row>
    <row r="188" spans="1:15">
      <c r="A188" s="621"/>
      <c r="B188" s="515"/>
      <c r="C188" s="619"/>
      <c r="D188" s="620"/>
      <c r="E188" s="540"/>
      <c r="F188" s="515"/>
      <c r="G188" s="515"/>
      <c r="H188" s="515"/>
      <c r="I188" s="515"/>
      <c r="J188" s="515"/>
      <c r="K188" s="515"/>
      <c r="L188" s="515"/>
      <c r="M188" s="597"/>
      <c r="N188" s="619"/>
      <c r="O188" s="521"/>
    </row>
    <row r="189" spans="1:15">
      <c r="A189" s="514"/>
      <c r="B189" s="515"/>
      <c r="C189" s="619"/>
      <c r="D189" s="620"/>
      <c r="E189" s="540"/>
      <c r="F189" s="515"/>
      <c r="G189" s="515"/>
      <c r="H189" s="515"/>
      <c r="I189" s="515"/>
      <c r="J189" s="515"/>
      <c r="K189" s="515"/>
      <c r="L189" s="515"/>
      <c r="M189" s="597"/>
      <c r="N189" s="619"/>
      <c r="O189" s="521"/>
    </row>
    <row r="190" spans="1:15">
      <c r="A190" s="514"/>
      <c r="B190" s="515"/>
      <c r="C190" s="619"/>
      <c r="D190" s="620"/>
      <c r="E190" s="516"/>
      <c r="F190" s="515"/>
      <c r="G190" s="515"/>
      <c r="H190" s="515"/>
      <c r="I190" s="515"/>
      <c r="J190" s="515"/>
      <c r="K190" s="515"/>
      <c r="L190" s="515"/>
      <c r="M190" s="597"/>
      <c r="N190" s="619"/>
      <c r="O190" s="521"/>
    </row>
    <row r="191" spans="1:15" ht="15.75" thickBot="1">
      <c r="A191" s="522"/>
      <c r="B191" s="523"/>
      <c r="C191" s="623"/>
      <c r="D191" s="624"/>
      <c r="E191" s="547"/>
      <c r="F191" s="523"/>
      <c r="G191" s="523"/>
      <c r="H191" s="523"/>
      <c r="I191" s="523"/>
      <c r="J191" s="523"/>
      <c r="K191" s="523"/>
      <c r="L191" s="523"/>
      <c r="M191" s="526"/>
      <c r="N191" s="623"/>
      <c r="O191" s="531"/>
    </row>
    <row r="192" spans="1:15">
      <c r="A192" s="504"/>
      <c r="B192" s="532"/>
      <c r="C192" s="625"/>
      <c r="D192" s="626"/>
      <c r="E192" s="628"/>
      <c r="F192" s="532"/>
      <c r="G192" s="532"/>
      <c r="H192" s="532"/>
      <c r="I192" s="532"/>
      <c r="J192" s="532"/>
      <c r="K192" s="532"/>
      <c r="L192" s="532"/>
      <c r="M192" s="595"/>
      <c r="N192" s="625"/>
      <c r="O192" s="596"/>
    </row>
    <row r="193" spans="1:15">
      <c r="A193" s="621"/>
      <c r="B193" s="515"/>
      <c r="C193" s="619"/>
      <c r="D193" s="620"/>
      <c r="E193" s="540"/>
      <c r="F193" s="515"/>
      <c r="G193" s="515"/>
      <c r="H193" s="515"/>
      <c r="I193" s="515"/>
      <c r="J193" s="515"/>
      <c r="K193" s="515"/>
      <c r="L193" s="515"/>
      <c r="M193" s="597"/>
      <c r="N193" s="619"/>
      <c r="O193" s="521"/>
    </row>
    <row r="194" spans="1:15">
      <c r="A194" s="514"/>
      <c r="B194" s="515"/>
      <c r="C194" s="619"/>
      <c r="D194" s="620"/>
      <c r="E194" s="540"/>
      <c r="F194" s="515"/>
      <c r="G194" s="515"/>
      <c r="H194" s="515"/>
      <c r="I194" s="515"/>
      <c r="J194" s="515"/>
      <c r="K194" s="515"/>
      <c r="L194" s="515"/>
      <c r="M194" s="597"/>
      <c r="N194" s="619"/>
      <c r="O194" s="521"/>
    </row>
    <row r="195" spans="1:15">
      <c r="A195" s="514"/>
      <c r="B195" s="515"/>
      <c r="C195" s="619"/>
      <c r="D195" s="620"/>
      <c r="E195" s="540"/>
      <c r="F195" s="515"/>
      <c r="G195" s="515"/>
      <c r="H195" s="515"/>
      <c r="I195" s="515"/>
      <c r="J195" s="515"/>
      <c r="K195" s="515"/>
      <c r="L195" s="515"/>
      <c r="M195" s="597"/>
      <c r="N195" s="619"/>
      <c r="O195" s="521"/>
    </row>
    <row r="196" spans="1:15">
      <c r="A196" s="514"/>
      <c r="B196" s="515"/>
      <c r="C196" s="619"/>
      <c r="D196" s="620"/>
      <c r="E196" s="540"/>
      <c r="F196" s="515"/>
      <c r="G196" s="515"/>
      <c r="H196" s="515"/>
      <c r="I196" s="515"/>
      <c r="J196" s="515"/>
      <c r="K196" s="515"/>
      <c r="L196" s="515"/>
      <c r="M196" s="597"/>
      <c r="N196" s="619"/>
      <c r="O196" s="521"/>
    </row>
    <row r="197" spans="1:15">
      <c r="A197" s="621"/>
      <c r="B197" s="515"/>
      <c r="C197" s="619"/>
      <c r="D197" s="620"/>
      <c r="E197" s="540"/>
      <c r="F197" s="515"/>
      <c r="G197" s="515"/>
      <c r="H197" s="515"/>
      <c r="I197" s="515"/>
      <c r="J197" s="515"/>
      <c r="K197" s="515"/>
      <c r="L197" s="515"/>
      <c r="M197" s="597"/>
      <c r="N197" s="619"/>
      <c r="O197" s="521"/>
    </row>
    <row r="198" spans="1:15">
      <c r="A198" s="514"/>
      <c r="B198" s="515"/>
      <c r="C198" s="619"/>
      <c r="D198" s="620"/>
      <c r="E198" s="540"/>
      <c r="F198" s="515"/>
      <c r="G198" s="515"/>
      <c r="H198" s="515"/>
      <c r="I198" s="515"/>
      <c r="J198" s="515"/>
      <c r="K198" s="515"/>
      <c r="L198" s="515"/>
      <c r="M198" s="597"/>
      <c r="N198" s="619"/>
      <c r="O198" s="521"/>
    </row>
    <row r="199" spans="1:15">
      <c r="A199" s="514"/>
      <c r="B199" s="515"/>
      <c r="C199" s="619"/>
      <c r="D199" s="620"/>
      <c r="E199" s="540"/>
      <c r="F199" s="515"/>
      <c r="G199" s="515"/>
      <c r="H199" s="515"/>
      <c r="I199" s="515"/>
      <c r="J199" s="515"/>
      <c r="K199" s="518"/>
      <c r="L199" s="518"/>
      <c r="M199" s="597"/>
      <c r="N199" s="619"/>
      <c r="O199" s="521"/>
    </row>
    <row r="200" spans="1:15">
      <c r="A200" s="621"/>
      <c r="B200" s="515"/>
      <c r="C200" s="619"/>
      <c r="D200" s="620"/>
      <c r="E200" s="540"/>
      <c r="F200" s="515"/>
      <c r="G200" s="515"/>
      <c r="H200" s="515"/>
      <c r="I200" s="515"/>
      <c r="J200" s="515"/>
      <c r="K200" s="518"/>
      <c r="L200" s="518"/>
      <c r="M200" s="597"/>
      <c r="N200" s="619"/>
      <c r="O200" s="521"/>
    </row>
    <row r="201" spans="1:15">
      <c r="A201" s="621"/>
      <c r="B201" s="515"/>
      <c r="C201" s="619"/>
      <c r="D201" s="620"/>
      <c r="E201" s="540"/>
      <c r="F201" s="540"/>
      <c r="G201" s="540"/>
      <c r="H201" s="515"/>
      <c r="I201" s="515"/>
      <c r="J201" s="515"/>
      <c r="K201" s="518"/>
      <c r="L201" s="518"/>
      <c r="M201" s="597"/>
      <c r="N201" s="619"/>
      <c r="O201" s="521"/>
    </row>
    <row r="202" spans="1:15">
      <c r="A202" s="514"/>
      <c r="B202" s="515"/>
      <c r="C202" s="619"/>
      <c r="D202" s="620"/>
      <c r="E202" s="540"/>
      <c r="F202" s="540"/>
      <c r="G202" s="540"/>
      <c r="H202" s="515"/>
      <c r="I202" s="515"/>
      <c r="J202" s="515"/>
      <c r="K202" s="518"/>
      <c r="L202" s="518"/>
      <c r="M202" s="597"/>
      <c r="N202" s="619"/>
      <c r="O202" s="521"/>
    </row>
    <row r="203" spans="1:15">
      <c r="A203" s="514"/>
      <c r="B203" s="515"/>
      <c r="C203" s="619"/>
      <c r="D203" s="620"/>
      <c r="E203" s="540"/>
      <c r="F203" s="540"/>
      <c r="G203" s="540"/>
      <c r="H203" s="515"/>
      <c r="I203" s="515"/>
      <c r="J203" s="515"/>
      <c r="K203" s="518"/>
      <c r="L203" s="518"/>
      <c r="M203" s="597"/>
      <c r="N203" s="619"/>
      <c r="O203" s="521"/>
    </row>
    <row r="204" spans="1:15">
      <c r="A204" s="514"/>
      <c r="B204" s="515"/>
      <c r="C204" s="619"/>
      <c r="D204" s="620"/>
      <c r="E204" s="540"/>
      <c r="F204" s="540"/>
      <c r="G204" s="540"/>
      <c r="H204" s="515"/>
      <c r="I204" s="515"/>
      <c r="J204" s="515"/>
      <c r="K204" s="518"/>
      <c r="L204" s="518"/>
      <c r="M204" s="597"/>
      <c r="N204" s="619"/>
      <c r="O204" s="521"/>
    </row>
    <row r="205" spans="1:15">
      <c r="A205" s="621"/>
      <c r="B205" s="515"/>
      <c r="C205" s="619"/>
      <c r="D205" s="620"/>
      <c r="E205" s="540"/>
      <c r="F205" s="515"/>
      <c r="G205" s="515"/>
      <c r="H205" s="515"/>
      <c r="I205" s="515"/>
      <c r="J205" s="515"/>
      <c r="K205" s="518"/>
      <c r="L205" s="518"/>
      <c r="M205" s="597"/>
      <c r="N205" s="619"/>
      <c r="O205" s="521"/>
    </row>
    <row r="206" spans="1:15">
      <c r="A206" s="514"/>
      <c r="B206" s="515"/>
      <c r="C206" s="619"/>
      <c r="D206" s="620"/>
      <c r="E206" s="540"/>
      <c r="F206" s="540"/>
      <c r="G206" s="540"/>
      <c r="H206" s="515"/>
      <c r="I206" s="515"/>
      <c r="J206" s="515"/>
      <c r="K206" s="518"/>
      <c r="L206" s="518"/>
      <c r="M206" s="597"/>
      <c r="N206" s="619"/>
      <c r="O206" s="521"/>
    </row>
    <row r="207" spans="1:15">
      <c r="A207" s="621"/>
      <c r="B207" s="515"/>
      <c r="C207" s="619"/>
      <c r="D207" s="620"/>
      <c r="E207" s="540"/>
      <c r="F207" s="540"/>
      <c r="G207" s="540"/>
      <c r="H207" s="515"/>
      <c r="I207" s="515"/>
      <c r="J207" s="515"/>
      <c r="K207" s="518"/>
      <c r="L207" s="518"/>
      <c r="M207" s="597"/>
      <c r="N207" s="619"/>
      <c r="O207" s="521"/>
    </row>
    <row r="208" spans="1:15">
      <c r="A208" s="514"/>
      <c r="B208" s="515"/>
      <c r="C208" s="619"/>
      <c r="D208" s="620"/>
      <c r="E208" s="540"/>
      <c r="F208" s="515"/>
      <c r="G208" s="515"/>
      <c r="H208" s="515"/>
      <c r="I208" s="515"/>
      <c r="J208" s="515"/>
      <c r="K208" s="540"/>
      <c r="L208" s="540"/>
      <c r="M208" s="597"/>
      <c r="N208" s="619"/>
      <c r="O208" s="521"/>
    </row>
    <row r="209" spans="1:15">
      <c r="A209" s="514"/>
      <c r="B209" s="515"/>
      <c r="C209" s="619"/>
      <c r="D209" s="620"/>
      <c r="E209" s="540"/>
      <c r="F209" s="540"/>
      <c r="G209" s="540"/>
      <c r="H209" s="515"/>
      <c r="I209" s="515"/>
      <c r="J209" s="515"/>
      <c r="K209" s="540"/>
      <c r="L209" s="540"/>
      <c r="M209" s="597"/>
      <c r="N209" s="619"/>
      <c r="O209" s="521"/>
    </row>
    <row r="210" spans="1:15">
      <c r="A210" s="621"/>
      <c r="B210" s="515"/>
      <c r="C210" s="619"/>
      <c r="D210" s="620"/>
      <c r="E210" s="540"/>
      <c r="F210" s="540"/>
      <c r="G210" s="540"/>
      <c r="H210" s="515"/>
      <c r="I210" s="515"/>
      <c r="J210" s="515"/>
      <c r="K210" s="540"/>
      <c r="L210" s="540"/>
      <c r="M210" s="597"/>
      <c r="N210" s="619"/>
      <c r="O210" s="521"/>
    </row>
    <row r="211" spans="1:15" ht="15.75" thickBot="1">
      <c r="A211" s="522"/>
      <c r="B211" s="523"/>
      <c r="C211" s="623"/>
      <c r="D211" s="624"/>
      <c r="E211" s="525"/>
      <c r="F211" s="523"/>
      <c r="G211" s="523"/>
      <c r="H211" s="523"/>
      <c r="I211" s="523"/>
      <c r="J211" s="523"/>
      <c r="K211" s="523"/>
      <c r="L211" s="523"/>
      <c r="M211" s="526"/>
      <c r="N211" s="623"/>
      <c r="O211" s="531"/>
    </row>
    <row r="212" spans="1:15">
      <c r="A212" s="629"/>
      <c r="B212" s="532"/>
      <c r="C212" s="625"/>
      <c r="D212" s="626"/>
      <c r="E212" s="627"/>
      <c r="F212" s="532"/>
      <c r="G212" s="532"/>
      <c r="H212" s="532"/>
      <c r="I212" s="532"/>
      <c r="J212" s="532"/>
      <c r="K212" s="532"/>
      <c r="L212" s="532"/>
      <c r="M212" s="595"/>
      <c r="N212" s="625"/>
      <c r="O212" s="596"/>
    </row>
    <row r="213" spans="1:15">
      <c r="A213" s="514"/>
      <c r="B213" s="515"/>
      <c r="C213" s="619"/>
      <c r="D213" s="620"/>
      <c r="E213" s="540"/>
      <c r="F213" s="515"/>
      <c r="G213" s="515"/>
      <c r="H213" s="515"/>
      <c r="I213" s="515"/>
      <c r="J213" s="515"/>
      <c r="K213" s="515"/>
      <c r="L213" s="515"/>
      <c r="M213" s="597"/>
      <c r="N213" s="619"/>
      <c r="O213" s="521"/>
    </row>
    <row r="214" spans="1:15">
      <c r="A214" s="514"/>
      <c r="B214" s="515"/>
      <c r="C214" s="619"/>
      <c r="D214" s="620"/>
      <c r="E214" s="540"/>
      <c r="F214" s="515"/>
      <c r="G214" s="515"/>
      <c r="H214" s="515"/>
      <c r="I214" s="515"/>
      <c r="J214" s="515"/>
      <c r="K214" s="515"/>
      <c r="L214" s="515"/>
      <c r="M214" s="597"/>
      <c r="N214" s="619"/>
      <c r="O214" s="521"/>
    </row>
    <row r="215" spans="1:15">
      <c r="A215" s="514"/>
      <c r="B215" s="515"/>
      <c r="C215" s="619"/>
      <c r="D215" s="620"/>
      <c r="E215" s="540"/>
      <c r="F215" s="515"/>
      <c r="G215" s="515"/>
      <c r="H215" s="515"/>
      <c r="I215" s="515"/>
      <c r="J215" s="515"/>
      <c r="K215" s="515"/>
      <c r="L215" s="515"/>
      <c r="M215" s="597"/>
      <c r="N215" s="619"/>
      <c r="O215" s="521"/>
    </row>
    <row r="216" spans="1:15">
      <c r="A216" s="621"/>
      <c r="B216" s="515"/>
      <c r="C216" s="619"/>
      <c r="D216" s="620"/>
      <c r="E216" s="540"/>
      <c r="F216" s="515"/>
      <c r="G216" s="515"/>
      <c r="H216" s="515"/>
      <c r="I216" s="515"/>
      <c r="J216" s="515"/>
      <c r="K216" s="515"/>
      <c r="L216" s="515"/>
      <c r="M216" s="597"/>
      <c r="N216" s="619"/>
      <c r="O216" s="521"/>
    </row>
    <row r="217" spans="1:15">
      <c r="A217" s="514"/>
      <c r="B217" s="515"/>
      <c r="C217" s="619"/>
      <c r="D217" s="620"/>
      <c r="E217" s="540"/>
      <c r="F217" s="515"/>
      <c r="G217" s="515"/>
      <c r="H217" s="515"/>
      <c r="I217" s="515"/>
      <c r="J217" s="515"/>
      <c r="K217" s="515"/>
      <c r="L217" s="515"/>
      <c r="M217" s="597"/>
      <c r="N217" s="619"/>
      <c r="O217" s="521"/>
    </row>
    <row r="218" spans="1:15">
      <c r="A218" s="514"/>
      <c r="B218" s="515"/>
      <c r="C218" s="619"/>
      <c r="D218" s="620"/>
      <c r="E218" s="540"/>
      <c r="F218" s="515"/>
      <c r="G218" s="515"/>
      <c r="H218" s="515"/>
      <c r="I218" s="515"/>
      <c r="J218" s="515"/>
      <c r="K218" s="515"/>
      <c r="L218" s="515"/>
      <c r="M218" s="597"/>
      <c r="N218" s="619"/>
      <c r="O218" s="521"/>
    </row>
    <row r="219" spans="1:15">
      <c r="A219" s="514"/>
      <c r="B219" s="515"/>
      <c r="C219" s="619"/>
      <c r="D219" s="620"/>
      <c r="E219" s="540"/>
      <c r="F219" s="515"/>
      <c r="G219" s="515"/>
      <c r="H219" s="515"/>
      <c r="I219" s="515"/>
      <c r="J219" s="515"/>
      <c r="K219" s="515"/>
      <c r="L219" s="515"/>
      <c r="M219" s="597"/>
      <c r="N219" s="619"/>
      <c r="O219" s="521"/>
    </row>
    <row r="220" spans="1:15">
      <c r="A220" s="621"/>
      <c r="B220" s="515"/>
      <c r="C220" s="619"/>
      <c r="D220" s="620"/>
      <c r="E220" s="540"/>
      <c r="F220" s="515"/>
      <c r="G220" s="515"/>
      <c r="H220" s="515"/>
      <c r="I220" s="515"/>
      <c r="J220" s="515"/>
      <c r="K220" s="515"/>
      <c r="L220" s="515"/>
      <c r="M220" s="597"/>
      <c r="N220" s="619"/>
      <c r="O220" s="521"/>
    </row>
    <row r="221" spans="1:15">
      <c r="A221" s="621"/>
      <c r="B221" s="515"/>
      <c r="C221" s="619"/>
      <c r="D221" s="620"/>
      <c r="E221" s="516"/>
      <c r="F221" s="515"/>
      <c r="G221" s="515"/>
      <c r="H221" s="515"/>
      <c r="I221" s="515"/>
      <c r="J221" s="515"/>
      <c r="K221" s="515"/>
      <c r="L221" s="515"/>
      <c r="M221" s="597"/>
      <c r="N221" s="619"/>
      <c r="O221" s="521"/>
    </row>
    <row r="222" spans="1:15">
      <c r="A222" s="514"/>
      <c r="B222" s="515"/>
      <c r="C222" s="619"/>
      <c r="D222" s="620"/>
      <c r="E222" s="516"/>
      <c r="F222" s="515"/>
      <c r="G222" s="515"/>
      <c r="H222" s="515"/>
      <c r="I222" s="515"/>
      <c r="J222" s="515"/>
      <c r="K222" s="515"/>
      <c r="L222" s="515"/>
      <c r="M222" s="597"/>
      <c r="N222" s="619"/>
      <c r="O222" s="521"/>
    </row>
    <row r="223" spans="1:15">
      <c r="A223" s="621"/>
      <c r="B223" s="515"/>
      <c r="C223" s="619"/>
      <c r="D223" s="620"/>
      <c r="E223" s="540"/>
      <c r="F223" s="515"/>
      <c r="G223" s="515"/>
      <c r="H223" s="515"/>
      <c r="I223" s="515"/>
      <c r="J223" s="515"/>
      <c r="K223" s="515"/>
      <c r="L223" s="515"/>
      <c r="M223" s="597"/>
      <c r="N223" s="619"/>
      <c r="O223" s="521"/>
    </row>
    <row r="224" spans="1:15">
      <c r="A224" s="514"/>
      <c r="B224" s="515"/>
      <c r="C224" s="619"/>
      <c r="D224" s="620"/>
      <c r="E224" s="540"/>
      <c r="F224" s="515"/>
      <c r="G224" s="515"/>
      <c r="H224" s="515"/>
      <c r="I224" s="515"/>
      <c r="J224" s="515"/>
      <c r="K224" s="515"/>
      <c r="L224" s="515"/>
      <c r="M224" s="597"/>
      <c r="N224" s="619"/>
      <c r="O224" s="521"/>
    </row>
    <row r="225" spans="1:15">
      <c r="A225" s="621"/>
      <c r="B225" s="515"/>
      <c r="C225" s="619"/>
      <c r="D225" s="620"/>
      <c r="E225" s="540"/>
      <c r="F225" s="515"/>
      <c r="G225" s="515"/>
      <c r="H225" s="515"/>
      <c r="I225" s="515"/>
      <c r="J225" s="515"/>
      <c r="K225" s="515"/>
      <c r="L225" s="515"/>
      <c r="M225" s="597"/>
      <c r="N225" s="619"/>
      <c r="O225" s="521"/>
    </row>
    <row r="226" spans="1:15">
      <c r="A226" s="514"/>
      <c r="B226" s="515"/>
      <c r="C226" s="619"/>
      <c r="D226" s="620"/>
      <c r="E226" s="540"/>
      <c r="F226" s="515"/>
      <c r="G226" s="515"/>
      <c r="H226" s="515"/>
      <c r="I226" s="515"/>
      <c r="J226" s="515"/>
      <c r="K226" s="515"/>
      <c r="L226" s="515"/>
      <c r="M226" s="597"/>
      <c r="N226" s="619"/>
      <c r="O226" s="521"/>
    </row>
    <row r="227" spans="1:15">
      <c r="A227" s="621"/>
      <c r="B227" s="515"/>
      <c r="C227" s="619"/>
      <c r="D227" s="620"/>
      <c r="E227" s="540"/>
      <c r="F227" s="515"/>
      <c r="G227" s="515"/>
      <c r="H227" s="515"/>
      <c r="I227" s="515"/>
      <c r="J227" s="515"/>
      <c r="K227" s="515"/>
      <c r="L227" s="515"/>
      <c r="M227" s="597"/>
      <c r="N227" s="619"/>
      <c r="O227" s="521"/>
    </row>
    <row r="228" spans="1:15">
      <c r="A228" s="514"/>
      <c r="B228" s="515"/>
      <c r="C228" s="619"/>
      <c r="D228" s="620"/>
      <c r="E228" s="540"/>
      <c r="F228" s="515"/>
      <c r="G228" s="515"/>
      <c r="H228" s="515"/>
      <c r="I228" s="515"/>
      <c r="J228" s="515"/>
      <c r="K228" s="515"/>
      <c r="L228" s="515"/>
      <c r="M228" s="597"/>
      <c r="N228" s="619"/>
      <c r="O228" s="521"/>
    </row>
    <row r="229" spans="1:15">
      <c r="A229" s="621"/>
      <c r="B229" s="515"/>
      <c r="C229" s="619"/>
      <c r="D229" s="620"/>
      <c r="E229" s="540"/>
      <c r="F229" s="515"/>
      <c r="G229" s="515"/>
      <c r="H229" s="515"/>
      <c r="I229" s="515"/>
      <c r="J229" s="515"/>
      <c r="K229" s="515"/>
      <c r="L229" s="515"/>
      <c r="M229" s="597"/>
      <c r="N229" s="619"/>
      <c r="O229" s="521"/>
    </row>
    <row r="230" spans="1:15">
      <c r="A230" s="514"/>
      <c r="B230" s="515"/>
      <c r="C230" s="619"/>
      <c r="D230" s="620"/>
      <c r="E230" s="540"/>
      <c r="F230" s="515"/>
      <c r="G230" s="515"/>
      <c r="H230" s="515"/>
      <c r="I230" s="515"/>
      <c r="J230" s="515"/>
      <c r="K230" s="515"/>
      <c r="L230" s="515"/>
      <c r="M230" s="597"/>
      <c r="N230" s="619"/>
      <c r="O230" s="521"/>
    </row>
    <row r="231" spans="1:15" ht="15.75" thickBot="1">
      <c r="A231" s="522"/>
      <c r="B231" s="523"/>
      <c r="C231" s="623"/>
      <c r="D231" s="624"/>
      <c r="E231" s="525"/>
      <c r="F231" s="523"/>
      <c r="G231" s="523"/>
      <c r="H231" s="523"/>
      <c r="I231" s="523"/>
      <c r="J231" s="523"/>
      <c r="K231" s="523"/>
      <c r="L231" s="523"/>
      <c r="M231" s="526"/>
      <c r="N231" s="623"/>
      <c r="O231" s="531"/>
    </row>
    <row r="232" spans="1:15">
      <c r="A232" s="504"/>
      <c r="B232" s="532"/>
      <c r="C232" s="625"/>
      <c r="D232" s="626"/>
      <c r="E232" s="627"/>
      <c r="F232" s="532"/>
      <c r="G232" s="532"/>
      <c r="H232" s="532"/>
      <c r="I232" s="532"/>
      <c r="J232" s="532"/>
      <c r="K232" s="532"/>
      <c r="L232" s="532"/>
      <c r="M232" s="595"/>
      <c r="N232" s="625"/>
      <c r="O232" s="596"/>
    </row>
    <row r="233" spans="1:15">
      <c r="A233" s="514"/>
      <c r="B233" s="515"/>
      <c r="C233" s="619"/>
      <c r="D233" s="620"/>
      <c r="E233" s="540"/>
      <c r="F233" s="515"/>
      <c r="G233" s="515"/>
      <c r="H233" s="515"/>
      <c r="I233" s="515"/>
      <c r="J233" s="515"/>
      <c r="K233" s="515"/>
      <c r="L233" s="515"/>
      <c r="M233" s="597"/>
      <c r="N233" s="619"/>
      <c r="O233" s="521"/>
    </row>
    <row r="234" spans="1:15">
      <c r="A234" s="621"/>
      <c r="B234" s="515"/>
      <c r="C234" s="619"/>
      <c r="D234" s="620"/>
      <c r="E234" s="540"/>
      <c r="F234" s="515"/>
      <c r="G234" s="515"/>
      <c r="H234" s="515"/>
      <c r="I234" s="515"/>
      <c r="J234" s="515"/>
      <c r="K234" s="515"/>
      <c r="L234" s="515"/>
      <c r="M234" s="597"/>
      <c r="N234" s="619"/>
      <c r="O234" s="521"/>
    </row>
    <row r="235" spans="1:15">
      <c r="A235" s="514"/>
      <c r="B235" s="515"/>
      <c r="C235" s="619"/>
      <c r="D235" s="620"/>
      <c r="E235" s="540"/>
      <c r="F235" s="515"/>
      <c r="G235" s="515"/>
      <c r="H235" s="515"/>
      <c r="I235" s="515"/>
      <c r="J235" s="515"/>
      <c r="K235" s="515"/>
      <c r="L235" s="515"/>
      <c r="M235" s="597"/>
      <c r="N235" s="619"/>
      <c r="O235" s="521"/>
    </row>
    <row r="236" spans="1:15">
      <c r="A236" s="514"/>
      <c r="B236" s="515"/>
      <c r="C236" s="619"/>
      <c r="D236" s="620"/>
      <c r="E236" s="540"/>
      <c r="F236" s="515"/>
      <c r="G236" s="515"/>
      <c r="H236" s="515"/>
      <c r="I236" s="515"/>
      <c r="J236" s="515"/>
      <c r="K236" s="515"/>
      <c r="L236" s="515"/>
      <c r="M236" s="597"/>
      <c r="N236" s="619"/>
      <c r="O236" s="521"/>
    </row>
    <row r="237" spans="1:15">
      <c r="A237" s="514"/>
      <c r="B237" s="515"/>
      <c r="C237" s="619"/>
      <c r="D237" s="620"/>
      <c r="E237" s="540"/>
      <c r="F237" s="515"/>
      <c r="G237" s="515"/>
      <c r="H237" s="515"/>
      <c r="I237" s="515"/>
      <c r="J237" s="515"/>
      <c r="K237" s="515"/>
      <c r="L237" s="515"/>
      <c r="M237" s="597"/>
      <c r="N237" s="619"/>
      <c r="O237" s="521"/>
    </row>
    <row r="238" spans="1:15">
      <c r="A238" s="621"/>
      <c r="B238" s="515"/>
      <c r="C238" s="619"/>
      <c r="D238" s="620"/>
      <c r="E238" s="540"/>
      <c r="F238" s="515"/>
      <c r="G238" s="515"/>
      <c r="H238" s="515"/>
      <c r="I238" s="515"/>
      <c r="J238" s="515"/>
      <c r="K238" s="515"/>
      <c r="L238" s="515"/>
      <c r="M238" s="597"/>
      <c r="N238" s="619"/>
      <c r="O238" s="521"/>
    </row>
    <row r="239" spans="1:15">
      <c r="A239" s="514"/>
      <c r="B239" s="515"/>
      <c r="C239" s="619"/>
      <c r="D239" s="620"/>
      <c r="E239" s="540"/>
      <c r="F239" s="515"/>
      <c r="G239" s="515"/>
      <c r="H239" s="515"/>
      <c r="I239" s="515"/>
      <c r="J239" s="515"/>
      <c r="K239" s="515"/>
      <c r="L239" s="515"/>
      <c r="M239" s="597"/>
      <c r="N239" s="619"/>
      <c r="O239" s="521"/>
    </row>
    <row r="240" spans="1:15">
      <c r="A240" s="514"/>
      <c r="B240" s="515"/>
      <c r="C240" s="619"/>
      <c r="D240" s="620"/>
      <c r="E240" s="540"/>
      <c r="F240" s="515"/>
      <c r="G240" s="515"/>
      <c r="H240" s="515"/>
      <c r="I240" s="515"/>
      <c r="J240" s="515"/>
      <c r="K240" s="515"/>
      <c r="L240" s="515"/>
      <c r="M240" s="597"/>
      <c r="N240" s="619"/>
      <c r="O240" s="521"/>
    </row>
    <row r="241" spans="1:15">
      <c r="A241" s="514"/>
      <c r="B241" s="515"/>
      <c r="C241" s="619"/>
      <c r="D241" s="620"/>
      <c r="E241" s="540"/>
      <c r="F241" s="515"/>
      <c r="G241" s="515"/>
      <c r="H241" s="515"/>
      <c r="I241" s="515"/>
      <c r="J241" s="515"/>
      <c r="K241" s="540"/>
      <c r="L241" s="540"/>
      <c r="M241" s="597"/>
      <c r="N241" s="619"/>
      <c r="O241" s="521"/>
    </row>
    <row r="242" spans="1:15">
      <c r="A242" s="514"/>
      <c r="B242" s="515"/>
      <c r="C242" s="619"/>
      <c r="D242" s="620"/>
      <c r="E242" s="540"/>
      <c r="F242" s="540"/>
      <c r="G242" s="540"/>
      <c r="H242" s="515"/>
      <c r="I242" s="515"/>
      <c r="J242" s="515"/>
      <c r="K242" s="540"/>
      <c r="L242" s="540"/>
      <c r="M242" s="597"/>
      <c r="N242" s="619"/>
      <c r="O242" s="521"/>
    </row>
    <row r="243" spans="1:15">
      <c r="A243" s="514"/>
      <c r="B243" s="515"/>
      <c r="C243" s="619"/>
      <c r="D243" s="620"/>
      <c r="E243" s="540"/>
      <c r="F243" s="540"/>
      <c r="G243" s="540"/>
      <c r="H243" s="515"/>
      <c r="I243" s="515"/>
      <c r="J243" s="515"/>
      <c r="K243" s="540"/>
      <c r="L243" s="540"/>
      <c r="M243" s="597"/>
      <c r="N243" s="619"/>
      <c r="O243" s="521"/>
    </row>
    <row r="244" spans="1:15">
      <c r="A244" s="621"/>
      <c r="B244" s="515"/>
      <c r="C244" s="619"/>
      <c r="D244" s="620"/>
      <c r="E244" s="540"/>
      <c r="F244" s="515"/>
      <c r="G244" s="515"/>
      <c r="H244" s="515"/>
      <c r="I244" s="515"/>
      <c r="J244" s="515"/>
      <c r="K244" s="540"/>
      <c r="L244" s="540"/>
      <c r="M244" s="597"/>
      <c r="N244" s="619"/>
      <c r="O244" s="521"/>
    </row>
    <row r="245" spans="1:15">
      <c r="A245" s="514"/>
      <c r="B245" s="515"/>
      <c r="C245" s="619"/>
      <c r="D245" s="620"/>
      <c r="E245" s="540"/>
      <c r="F245" s="540"/>
      <c r="G245" s="540"/>
      <c r="H245" s="515"/>
      <c r="I245" s="515"/>
      <c r="J245" s="515"/>
      <c r="K245" s="540"/>
      <c r="L245" s="540"/>
      <c r="M245" s="597"/>
      <c r="N245" s="619"/>
      <c r="O245" s="521"/>
    </row>
    <row r="246" spans="1:15">
      <c r="A246" s="621"/>
      <c r="B246" s="515"/>
      <c r="C246" s="619"/>
      <c r="D246" s="620"/>
      <c r="E246" s="540"/>
      <c r="F246" s="540"/>
      <c r="G246" s="540"/>
      <c r="H246" s="515"/>
      <c r="I246" s="515"/>
      <c r="J246" s="515"/>
      <c r="K246" s="540"/>
      <c r="L246" s="540"/>
      <c r="M246" s="597"/>
      <c r="N246" s="619"/>
      <c r="O246" s="521"/>
    </row>
    <row r="247" spans="1:15">
      <c r="A247" s="514"/>
      <c r="B247" s="515"/>
      <c r="C247" s="619"/>
      <c r="D247" s="620"/>
      <c r="E247" s="540"/>
      <c r="F247" s="515"/>
      <c r="G247" s="515"/>
      <c r="H247" s="515"/>
      <c r="I247" s="515"/>
      <c r="J247" s="515"/>
      <c r="K247" s="540"/>
      <c r="L247" s="540"/>
      <c r="M247" s="597"/>
      <c r="N247" s="619"/>
      <c r="O247" s="521"/>
    </row>
    <row r="248" spans="1:15">
      <c r="A248" s="621"/>
      <c r="B248" s="515"/>
      <c r="C248" s="619"/>
      <c r="D248" s="620"/>
      <c r="E248" s="540"/>
      <c r="F248" s="540"/>
      <c r="G248" s="540"/>
      <c r="H248" s="515"/>
      <c r="I248" s="515"/>
      <c r="J248" s="515"/>
      <c r="K248" s="540"/>
      <c r="L248" s="540"/>
      <c r="M248" s="597"/>
      <c r="N248" s="619"/>
      <c r="O248" s="521"/>
    </row>
    <row r="249" spans="1:15">
      <c r="A249" s="514"/>
      <c r="B249" s="515"/>
      <c r="C249" s="619"/>
      <c r="D249" s="620"/>
      <c r="E249" s="540"/>
      <c r="F249" s="540"/>
      <c r="G249" s="540"/>
      <c r="H249" s="515"/>
      <c r="I249" s="515"/>
      <c r="J249" s="515"/>
      <c r="K249" s="540"/>
      <c r="L249" s="540"/>
      <c r="M249" s="597"/>
      <c r="N249" s="619"/>
      <c r="O249" s="521"/>
    </row>
    <row r="250" spans="1:15">
      <c r="A250" s="514"/>
      <c r="B250" s="515"/>
      <c r="C250" s="619"/>
      <c r="D250" s="620"/>
      <c r="E250" s="516"/>
      <c r="F250" s="515"/>
      <c r="G250" s="515"/>
      <c r="H250" s="540"/>
      <c r="I250" s="540"/>
      <c r="J250" s="540"/>
      <c r="K250" s="515"/>
      <c r="L250" s="515"/>
      <c r="M250" s="597"/>
      <c r="N250" s="619"/>
      <c r="O250" s="521"/>
    </row>
    <row r="251" spans="1:15" ht="15.75" thickBot="1">
      <c r="A251" s="522"/>
      <c r="B251" s="523"/>
      <c r="C251" s="623"/>
      <c r="D251" s="624"/>
      <c r="E251" s="525"/>
      <c r="F251" s="523"/>
      <c r="G251" s="523"/>
      <c r="H251" s="547"/>
      <c r="I251" s="547"/>
      <c r="J251" s="547"/>
      <c r="K251" s="523"/>
      <c r="L251" s="523"/>
      <c r="M251" s="526"/>
      <c r="N251" s="623"/>
      <c r="O251" s="531"/>
    </row>
    <row r="252" spans="1:15">
      <c r="A252" s="629"/>
      <c r="B252" s="532"/>
      <c r="C252" s="625"/>
      <c r="D252" s="626"/>
      <c r="E252" s="627"/>
      <c r="F252" s="532"/>
      <c r="G252" s="532"/>
      <c r="H252" s="628"/>
      <c r="I252" s="628"/>
      <c r="J252" s="628"/>
      <c r="K252" s="532"/>
      <c r="L252" s="532"/>
      <c r="M252" s="595"/>
      <c r="N252" s="625"/>
      <c r="O252" s="596"/>
    </row>
    <row r="253" spans="1:15">
      <c r="A253" s="621"/>
      <c r="B253" s="515"/>
      <c r="C253" s="619"/>
      <c r="D253" s="620"/>
      <c r="E253" s="516"/>
      <c r="F253" s="515"/>
      <c r="G253" s="515"/>
      <c r="H253" s="540"/>
      <c r="I253" s="540"/>
      <c r="J253" s="540"/>
      <c r="K253" s="515"/>
      <c r="L253" s="515"/>
      <c r="M253" s="597"/>
      <c r="N253" s="619"/>
      <c r="O253" s="521"/>
    </row>
    <row r="254" spans="1:15">
      <c r="A254" s="514"/>
      <c r="B254" s="515"/>
      <c r="C254" s="619"/>
      <c r="D254" s="620"/>
      <c r="E254" s="516"/>
      <c r="F254" s="515"/>
      <c r="G254" s="515"/>
      <c r="H254" s="515"/>
      <c r="I254" s="515"/>
      <c r="J254" s="515"/>
      <c r="K254" s="515"/>
      <c r="L254" s="515"/>
      <c r="M254" s="597"/>
      <c r="N254" s="619"/>
      <c r="O254" s="521"/>
    </row>
    <row r="255" spans="1:15">
      <c r="A255" s="514"/>
      <c r="B255" s="515"/>
      <c r="C255" s="619"/>
      <c r="D255" s="620"/>
      <c r="E255" s="540"/>
      <c r="F255" s="515"/>
      <c r="G255" s="515"/>
      <c r="H255" s="515"/>
      <c r="I255" s="515"/>
      <c r="J255" s="515"/>
      <c r="K255" s="515"/>
      <c r="L255" s="515"/>
      <c r="M255" s="597"/>
      <c r="N255" s="619"/>
      <c r="O255" s="521"/>
    </row>
    <row r="256" spans="1:15">
      <c r="A256" s="621"/>
      <c r="B256" s="515"/>
      <c r="C256" s="619"/>
      <c r="D256" s="620"/>
      <c r="E256" s="540"/>
      <c r="F256" s="515"/>
      <c r="G256" s="515"/>
      <c r="H256" s="515"/>
      <c r="I256" s="515"/>
      <c r="J256" s="515"/>
      <c r="K256" s="515"/>
      <c r="L256" s="515"/>
      <c r="M256" s="597"/>
      <c r="N256" s="619"/>
      <c r="O256" s="521"/>
    </row>
    <row r="257" spans="1:15">
      <c r="A257" s="514"/>
      <c r="B257" s="515"/>
      <c r="C257" s="619"/>
      <c r="D257" s="620"/>
      <c r="E257" s="540"/>
      <c r="F257" s="515"/>
      <c r="G257" s="515"/>
      <c r="H257" s="515"/>
      <c r="I257" s="515"/>
      <c r="J257" s="515"/>
      <c r="K257" s="515"/>
      <c r="L257" s="515"/>
      <c r="M257" s="597"/>
      <c r="N257" s="619"/>
      <c r="O257" s="521"/>
    </row>
    <row r="258" spans="1:15">
      <c r="A258" s="514"/>
      <c r="B258" s="515"/>
      <c r="C258" s="619"/>
      <c r="D258" s="620"/>
      <c r="E258" s="540"/>
      <c r="F258" s="515"/>
      <c r="G258" s="515"/>
      <c r="H258" s="515"/>
      <c r="I258" s="515"/>
      <c r="J258" s="515"/>
      <c r="K258" s="515"/>
      <c r="L258" s="515"/>
      <c r="M258" s="597"/>
      <c r="N258" s="619"/>
      <c r="O258" s="521"/>
    </row>
    <row r="259" spans="1:15">
      <c r="A259" s="514"/>
      <c r="B259" s="515"/>
      <c r="C259" s="619"/>
      <c r="D259" s="620"/>
      <c r="E259" s="540"/>
      <c r="F259" s="515"/>
      <c r="G259" s="515"/>
      <c r="H259" s="515"/>
      <c r="I259" s="515"/>
      <c r="J259" s="515"/>
      <c r="K259" s="515"/>
      <c r="L259" s="515"/>
      <c r="M259" s="597"/>
      <c r="N259" s="619"/>
      <c r="O259" s="521"/>
    </row>
    <row r="260" spans="1:15">
      <c r="A260" s="621"/>
      <c r="B260" s="515"/>
      <c r="C260" s="619"/>
      <c r="D260" s="620"/>
      <c r="E260" s="540"/>
      <c r="F260" s="515"/>
      <c r="G260" s="515"/>
      <c r="H260" s="515"/>
      <c r="I260" s="515"/>
      <c r="J260" s="515"/>
      <c r="K260" s="515"/>
      <c r="L260" s="515"/>
      <c r="M260" s="597"/>
      <c r="N260" s="619"/>
      <c r="O260" s="521"/>
    </row>
    <row r="261" spans="1:15">
      <c r="A261" s="514"/>
      <c r="B261" s="515"/>
      <c r="C261" s="619"/>
      <c r="D261" s="620"/>
      <c r="E261" s="540"/>
      <c r="F261" s="515"/>
      <c r="G261" s="515"/>
      <c r="H261" s="515"/>
      <c r="I261" s="515"/>
      <c r="J261" s="515"/>
      <c r="K261" s="515"/>
      <c r="L261" s="515"/>
      <c r="M261" s="597"/>
      <c r="N261" s="619"/>
      <c r="O261" s="521"/>
    </row>
    <row r="262" spans="1:15">
      <c r="A262" s="514"/>
      <c r="B262" s="515"/>
      <c r="C262" s="619"/>
      <c r="D262" s="620"/>
      <c r="E262" s="540"/>
      <c r="F262" s="515"/>
      <c r="G262" s="515"/>
      <c r="H262" s="515"/>
      <c r="I262" s="515"/>
      <c r="J262" s="515"/>
      <c r="K262" s="515"/>
      <c r="L262" s="515"/>
      <c r="M262" s="597"/>
      <c r="N262" s="619"/>
      <c r="O262" s="521"/>
    </row>
    <row r="263" spans="1:15">
      <c r="A263" s="514"/>
      <c r="B263" s="515"/>
      <c r="C263" s="619"/>
      <c r="D263" s="620"/>
      <c r="E263" s="540"/>
      <c r="F263" s="515"/>
      <c r="G263" s="515"/>
      <c r="H263" s="515"/>
      <c r="I263" s="515"/>
      <c r="J263" s="515"/>
      <c r="K263" s="540"/>
      <c r="L263" s="540"/>
      <c r="M263" s="597"/>
      <c r="N263" s="619"/>
      <c r="O263" s="521"/>
    </row>
    <row r="264" spans="1:15">
      <c r="A264" s="621"/>
      <c r="B264" s="515"/>
      <c r="C264" s="619"/>
      <c r="D264" s="620"/>
      <c r="E264" s="540"/>
      <c r="F264" s="540"/>
      <c r="G264" s="540"/>
      <c r="H264" s="515"/>
      <c r="I264" s="515"/>
      <c r="J264" s="515"/>
      <c r="K264" s="540"/>
      <c r="L264" s="540"/>
      <c r="M264" s="597"/>
      <c r="N264" s="619"/>
      <c r="O264" s="521"/>
    </row>
    <row r="265" spans="1:15">
      <c r="A265" s="514"/>
      <c r="B265" s="515"/>
      <c r="C265" s="619"/>
      <c r="D265" s="620"/>
      <c r="E265" s="540"/>
      <c r="F265" s="540"/>
      <c r="G265" s="540"/>
      <c r="H265" s="515"/>
      <c r="I265" s="515"/>
      <c r="J265" s="515"/>
      <c r="K265" s="540"/>
      <c r="L265" s="540"/>
      <c r="M265" s="597"/>
      <c r="N265" s="619"/>
      <c r="O265" s="521"/>
    </row>
    <row r="266" spans="1:15">
      <c r="A266" s="514"/>
      <c r="B266" s="515"/>
      <c r="C266" s="619"/>
      <c r="D266" s="620"/>
      <c r="E266" s="516"/>
      <c r="F266" s="515"/>
      <c r="G266" s="515"/>
      <c r="H266" s="540"/>
      <c r="I266" s="540"/>
      <c r="J266" s="540"/>
      <c r="K266" s="515"/>
      <c r="L266" s="515"/>
      <c r="M266" s="597"/>
      <c r="N266" s="619"/>
      <c r="O266" s="521"/>
    </row>
    <row r="267" spans="1:15">
      <c r="A267" s="621"/>
      <c r="B267" s="515"/>
      <c r="C267" s="619"/>
      <c r="D267" s="620"/>
      <c r="E267" s="516"/>
      <c r="F267" s="515"/>
      <c r="G267" s="515"/>
      <c r="H267" s="515"/>
      <c r="I267" s="515"/>
      <c r="J267" s="515"/>
      <c r="K267" s="515"/>
      <c r="L267" s="515"/>
      <c r="M267" s="597"/>
      <c r="N267" s="619"/>
      <c r="O267" s="521"/>
    </row>
    <row r="268" spans="1:15">
      <c r="A268" s="514"/>
      <c r="B268" s="515"/>
      <c r="C268" s="619"/>
      <c r="D268" s="620"/>
      <c r="E268" s="516"/>
      <c r="F268" s="515"/>
      <c r="G268" s="515"/>
      <c r="H268" s="515"/>
      <c r="I268" s="515"/>
      <c r="J268" s="515"/>
      <c r="K268" s="515"/>
      <c r="L268" s="515"/>
      <c r="M268" s="597"/>
      <c r="N268" s="619"/>
      <c r="O268" s="521"/>
    </row>
    <row r="269" spans="1:15">
      <c r="A269" s="621"/>
      <c r="B269" s="515"/>
      <c r="C269" s="619"/>
      <c r="D269" s="620"/>
      <c r="E269" s="540"/>
      <c r="F269" s="515"/>
      <c r="G269" s="515"/>
      <c r="H269" s="515"/>
      <c r="I269" s="515"/>
      <c r="J269" s="515"/>
      <c r="K269" s="515"/>
      <c r="L269" s="515"/>
      <c r="M269" s="597"/>
      <c r="N269" s="619"/>
      <c r="O269" s="521"/>
    </row>
    <row r="270" spans="1:15">
      <c r="A270" s="514"/>
      <c r="B270" s="515"/>
      <c r="C270" s="619"/>
      <c r="D270" s="620"/>
      <c r="E270" s="540"/>
      <c r="F270" s="515"/>
      <c r="G270" s="515"/>
      <c r="H270" s="515"/>
      <c r="I270" s="515"/>
      <c r="J270" s="515"/>
      <c r="K270" s="515"/>
      <c r="L270" s="515"/>
      <c r="M270" s="597"/>
      <c r="N270" s="619"/>
      <c r="O270" s="521"/>
    </row>
    <row r="271" spans="1:15" ht="15.75" thickBot="1">
      <c r="A271" s="622"/>
      <c r="B271" s="523"/>
      <c r="C271" s="623"/>
      <c r="D271" s="624"/>
      <c r="E271" s="547"/>
      <c r="F271" s="523"/>
      <c r="G271" s="523"/>
      <c r="H271" s="523"/>
      <c r="I271" s="523"/>
      <c r="J271" s="523"/>
      <c r="K271" s="523"/>
      <c r="L271" s="523"/>
      <c r="M271" s="526"/>
      <c r="N271" s="623"/>
      <c r="O271" s="531"/>
    </row>
    <row r="272" spans="1:15">
      <c r="A272" s="504"/>
      <c r="B272" s="532"/>
      <c r="C272" s="625"/>
      <c r="D272" s="626"/>
      <c r="E272" s="628"/>
      <c r="F272" s="532"/>
      <c r="G272" s="532"/>
      <c r="H272" s="532"/>
      <c r="I272" s="532"/>
      <c r="J272" s="532"/>
      <c r="K272" s="532"/>
      <c r="L272" s="532"/>
      <c r="M272" s="595"/>
      <c r="N272" s="625"/>
      <c r="O272" s="596"/>
    </row>
    <row r="273" spans="1:15">
      <c r="A273" s="621"/>
      <c r="B273" s="515"/>
      <c r="C273" s="619"/>
      <c r="D273" s="620"/>
      <c r="E273" s="540"/>
      <c r="F273" s="515"/>
      <c r="G273" s="515"/>
      <c r="H273" s="515"/>
      <c r="I273" s="515"/>
      <c r="J273" s="515"/>
      <c r="K273" s="515"/>
      <c r="L273" s="515"/>
      <c r="M273" s="597"/>
      <c r="N273" s="619"/>
      <c r="O273" s="521"/>
    </row>
    <row r="274" spans="1:15">
      <c r="A274" s="514"/>
      <c r="B274" s="515"/>
      <c r="C274" s="619"/>
      <c r="D274" s="620"/>
      <c r="E274" s="540"/>
      <c r="F274" s="515"/>
      <c r="G274" s="515"/>
      <c r="H274" s="515"/>
      <c r="I274" s="515"/>
      <c r="J274" s="515"/>
      <c r="K274" s="515"/>
      <c r="L274" s="515"/>
      <c r="M274" s="597"/>
      <c r="N274" s="619"/>
      <c r="O274" s="521"/>
    </row>
    <row r="275" spans="1:15">
      <c r="A275" s="621"/>
      <c r="B275" s="515"/>
      <c r="C275" s="619"/>
      <c r="D275" s="620"/>
      <c r="E275" s="540"/>
      <c r="F275" s="515"/>
      <c r="G275" s="515"/>
      <c r="H275" s="515"/>
      <c r="I275" s="515"/>
      <c r="J275" s="515"/>
      <c r="K275" s="515"/>
      <c r="L275" s="515"/>
      <c r="M275" s="597"/>
      <c r="N275" s="619"/>
      <c r="O275" s="521"/>
    </row>
    <row r="276" spans="1:15">
      <c r="A276" s="514"/>
      <c r="B276" s="515"/>
      <c r="C276" s="619"/>
      <c r="D276" s="620"/>
      <c r="E276" s="540"/>
      <c r="F276" s="515"/>
      <c r="G276" s="515"/>
      <c r="H276" s="515"/>
      <c r="I276" s="515"/>
      <c r="J276" s="515"/>
      <c r="K276" s="515"/>
      <c r="L276" s="515"/>
      <c r="M276" s="597"/>
      <c r="N276" s="619"/>
      <c r="O276" s="521"/>
    </row>
    <row r="277" spans="1:15">
      <c r="A277" s="621"/>
      <c r="B277" s="515"/>
      <c r="C277" s="619"/>
      <c r="D277" s="620"/>
      <c r="E277" s="540"/>
      <c r="F277" s="515"/>
      <c r="G277" s="515"/>
      <c r="H277" s="515"/>
      <c r="I277" s="515"/>
      <c r="J277" s="515"/>
      <c r="K277" s="540"/>
      <c r="L277" s="540"/>
      <c r="M277" s="597"/>
      <c r="N277" s="619"/>
      <c r="O277" s="521"/>
    </row>
    <row r="278" spans="1:15">
      <c r="A278" s="514"/>
      <c r="B278" s="515"/>
      <c r="C278" s="619"/>
      <c r="D278" s="620"/>
      <c r="E278" s="540"/>
      <c r="F278" s="540"/>
      <c r="G278" s="540"/>
      <c r="H278" s="515"/>
      <c r="I278" s="515"/>
      <c r="J278" s="515"/>
      <c r="K278" s="540"/>
      <c r="L278" s="540"/>
      <c r="M278" s="597"/>
      <c r="N278" s="619"/>
      <c r="O278" s="521"/>
    </row>
    <row r="279" spans="1:15">
      <c r="A279" s="514"/>
      <c r="B279" s="515"/>
      <c r="C279" s="619"/>
      <c r="D279" s="620"/>
      <c r="E279" s="540"/>
      <c r="F279" s="540"/>
      <c r="G279" s="540"/>
      <c r="H279" s="515"/>
      <c r="I279" s="515"/>
      <c r="J279" s="515"/>
      <c r="K279" s="540"/>
      <c r="L279" s="540"/>
      <c r="M279" s="597"/>
      <c r="N279" s="619"/>
      <c r="O279" s="521"/>
    </row>
    <row r="280" spans="1:15">
      <c r="A280" s="514"/>
      <c r="B280" s="515"/>
      <c r="C280" s="619"/>
      <c r="D280" s="620"/>
      <c r="E280" s="516"/>
      <c r="F280" s="515"/>
      <c r="G280" s="515"/>
      <c r="H280" s="515"/>
      <c r="I280" s="515"/>
      <c r="J280" s="515"/>
      <c r="K280" s="515"/>
      <c r="L280" s="515"/>
      <c r="M280" s="597"/>
      <c r="N280" s="619"/>
      <c r="O280" s="521"/>
    </row>
    <row r="281" spans="1:15">
      <c r="A281" s="514"/>
      <c r="B281" s="515"/>
      <c r="C281" s="619"/>
      <c r="D281" s="620"/>
      <c r="E281" s="516"/>
      <c r="F281" s="515"/>
      <c r="G281" s="515"/>
      <c r="H281" s="515"/>
      <c r="I281" s="515"/>
      <c r="J281" s="515"/>
      <c r="K281" s="515"/>
      <c r="L281" s="515"/>
      <c r="M281" s="597"/>
      <c r="N281" s="619"/>
      <c r="O281" s="521"/>
    </row>
    <row r="282" spans="1:15">
      <c r="A282" s="514"/>
      <c r="B282" s="515"/>
      <c r="C282" s="619"/>
      <c r="D282" s="620"/>
      <c r="E282" s="516"/>
      <c r="F282" s="515"/>
      <c r="G282" s="515"/>
      <c r="H282" s="515"/>
      <c r="I282" s="515"/>
      <c r="J282" s="515"/>
      <c r="K282" s="515"/>
      <c r="L282" s="515"/>
      <c r="M282" s="597"/>
      <c r="N282" s="619"/>
      <c r="O282" s="521"/>
    </row>
    <row r="283" spans="1:15">
      <c r="A283" s="621"/>
      <c r="B283" s="515"/>
      <c r="C283" s="619"/>
      <c r="D283" s="620"/>
      <c r="E283" s="516"/>
      <c r="F283" s="515"/>
      <c r="G283" s="515"/>
      <c r="H283" s="515"/>
      <c r="I283" s="515"/>
      <c r="J283" s="515"/>
      <c r="K283" s="515"/>
      <c r="L283" s="515"/>
      <c r="M283" s="597"/>
      <c r="N283" s="619"/>
      <c r="O283" s="521"/>
    </row>
    <row r="284" spans="1:15">
      <c r="A284" s="514"/>
      <c r="B284" s="515"/>
      <c r="C284" s="619"/>
      <c r="D284" s="620"/>
      <c r="E284" s="516"/>
      <c r="F284" s="515"/>
      <c r="G284" s="515"/>
      <c r="H284" s="515"/>
      <c r="I284" s="515"/>
      <c r="J284" s="515"/>
      <c r="K284" s="515"/>
      <c r="L284" s="515"/>
      <c r="M284" s="597"/>
      <c r="N284" s="619"/>
      <c r="O284" s="521"/>
    </row>
    <row r="285" spans="1:15">
      <c r="A285" s="514"/>
      <c r="B285" s="515"/>
      <c r="C285" s="619"/>
      <c r="D285" s="620"/>
      <c r="E285" s="516"/>
      <c r="F285" s="515"/>
      <c r="G285" s="515"/>
      <c r="H285" s="515"/>
      <c r="I285" s="515"/>
      <c r="J285" s="515"/>
      <c r="K285" s="515"/>
      <c r="L285" s="515"/>
      <c r="M285" s="597"/>
      <c r="N285" s="619"/>
      <c r="O285" s="521"/>
    </row>
    <row r="286" spans="1:15">
      <c r="A286" s="514"/>
      <c r="B286" s="515"/>
      <c r="C286" s="619"/>
      <c r="D286" s="620"/>
      <c r="E286" s="516"/>
      <c r="F286" s="515"/>
      <c r="G286" s="515"/>
      <c r="H286" s="515"/>
      <c r="I286" s="515"/>
      <c r="J286" s="515"/>
      <c r="K286" s="515"/>
      <c r="L286" s="515"/>
      <c r="M286" s="597"/>
      <c r="N286" s="619"/>
      <c r="O286" s="521"/>
    </row>
    <row r="287" spans="1:15">
      <c r="A287" s="621"/>
      <c r="B287" s="515"/>
      <c r="C287" s="619"/>
      <c r="D287" s="620"/>
      <c r="E287" s="516"/>
      <c r="F287" s="515"/>
      <c r="G287" s="515"/>
      <c r="H287" s="515"/>
      <c r="I287" s="515"/>
      <c r="J287" s="515"/>
      <c r="K287" s="515"/>
      <c r="L287" s="515"/>
      <c r="M287" s="597"/>
      <c r="N287" s="619"/>
      <c r="O287" s="521"/>
    </row>
    <row r="288" spans="1:15">
      <c r="A288" s="514"/>
      <c r="B288" s="515"/>
      <c r="C288" s="619"/>
      <c r="D288" s="620"/>
      <c r="E288" s="516"/>
      <c r="F288" s="515"/>
      <c r="G288" s="515"/>
      <c r="H288" s="515"/>
      <c r="I288" s="515"/>
      <c r="J288" s="515"/>
      <c r="K288" s="515"/>
      <c r="L288" s="515"/>
      <c r="M288" s="597"/>
      <c r="N288" s="619"/>
      <c r="O288" s="521"/>
    </row>
    <row r="289" spans="1:15">
      <c r="A289" s="514"/>
      <c r="B289" s="515"/>
      <c r="C289" s="619"/>
      <c r="D289" s="620"/>
      <c r="E289" s="516"/>
      <c r="F289" s="515"/>
      <c r="G289" s="515"/>
      <c r="H289" s="515"/>
      <c r="I289" s="515"/>
      <c r="J289" s="515"/>
      <c r="K289" s="540"/>
      <c r="L289" s="540"/>
      <c r="M289" s="597"/>
      <c r="N289" s="619"/>
      <c r="O289" s="521"/>
    </row>
    <row r="290" spans="1:15">
      <c r="A290" s="514"/>
      <c r="B290" s="515"/>
      <c r="C290" s="619"/>
      <c r="D290" s="620"/>
      <c r="E290" s="516"/>
      <c r="F290" s="540"/>
      <c r="G290" s="540"/>
      <c r="H290" s="515"/>
      <c r="I290" s="515"/>
      <c r="J290" s="515"/>
      <c r="K290" s="540"/>
      <c r="L290" s="540"/>
      <c r="M290" s="597"/>
      <c r="N290" s="619"/>
      <c r="O290" s="521"/>
    </row>
    <row r="291" spans="1:15" ht="15.75" thickBot="1">
      <c r="A291" s="622"/>
      <c r="B291" s="523"/>
      <c r="C291" s="623"/>
      <c r="D291" s="624"/>
      <c r="E291" s="525"/>
      <c r="F291" s="547"/>
      <c r="G291" s="547"/>
      <c r="H291" s="523"/>
      <c r="I291" s="523"/>
      <c r="J291" s="523"/>
      <c r="K291" s="547"/>
      <c r="L291" s="547"/>
      <c r="M291" s="526"/>
      <c r="N291" s="623"/>
      <c r="O291" s="531"/>
    </row>
    <row r="292" spans="1:15">
      <c r="A292" s="629"/>
      <c r="B292" s="532"/>
      <c r="C292" s="625"/>
      <c r="D292" s="626"/>
      <c r="E292" s="627"/>
      <c r="F292" s="532"/>
      <c r="G292" s="532"/>
      <c r="H292" s="532"/>
      <c r="I292" s="532"/>
      <c r="J292" s="532"/>
      <c r="K292" s="532"/>
      <c r="L292" s="532"/>
      <c r="M292" s="595"/>
      <c r="N292" s="625"/>
      <c r="O292" s="596"/>
    </row>
    <row r="293" spans="1:15">
      <c r="A293" s="514"/>
      <c r="B293" s="515"/>
      <c r="C293" s="619"/>
      <c r="D293" s="620"/>
      <c r="E293" s="540"/>
      <c r="F293" s="515"/>
      <c r="G293" s="515"/>
      <c r="H293" s="515"/>
      <c r="I293" s="515"/>
      <c r="J293" s="515"/>
      <c r="K293" s="515"/>
      <c r="L293" s="515"/>
      <c r="M293" s="597"/>
      <c r="N293" s="619"/>
      <c r="O293" s="521"/>
    </row>
    <row r="294" spans="1:15">
      <c r="A294" s="514"/>
      <c r="B294" s="515"/>
      <c r="C294" s="619"/>
      <c r="D294" s="620"/>
      <c r="E294" s="540"/>
      <c r="F294" s="515"/>
      <c r="G294" s="515"/>
      <c r="H294" s="515"/>
      <c r="I294" s="515"/>
      <c r="J294" s="515"/>
      <c r="K294" s="515"/>
      <c r="L294" s="515"/>
      <c r="M294" s="597"/>
      <c r="N294" s="619"/>
      <c r="O294" s="521"/>
    </row>
    <row r="295" spans="1:15">
      <c r="A295" s="514"/>
      <c r="B295" s="515"/>
      <c r="C295" s="619"/>
      <c r="D295" s="620"/>
      <c r="E295" s="540"/>
      <c r="F295" s="515"/>
      <c r="G295" s="515"/>
      <c r="H295" s="515"/>
      <c r="I295" s="515"/>
      <c r="J295" s="515"/>
      <c r="K295" s="515"/>
      <c r="L295" s="515"/>
      <c r="M295" s="597"/>
      <c r="N295" s="619"/>
      <c r="O295" s="521"/>
    </row>
    <row r="296" spans="1:15">
      <c r="A296" s="621"/>
      <c r="B296" s="515"/>
      <c r="C296" s="619"/>
      <c r="D296" s="620"/>
      <c r="E296" s="540"/>
      <c r="F296" s="515"/>
      <c r="G296" s="515"/>
      <c r="H296" s="515"/>
      <c r="I296" s="515"/>
      <c r="J296" s="515"/>
      <c r="K296" s="515"/>
      <c r="L296" s="515"/>
      <c r="M296" s="597"/>
      <c r="N296" s="619"/>
      <c r="O296" s="521"/>
    </row>
    <row r="297" spans="1:15">
      <c r="A297" s="514"/>
      <c r="B297" s="515"/>
      <c r="C297" s="619"/>
      <c r="D297" s="620"/>
      <c r="E297" s="540"/>
      <c r="F297" s="515"/>
      <c r="G297" s="515"/>
      <c r="H297" s="515"/>
      <c r="I297" s="515"/>
      <c r="J297" s="515"/>
      <c r="K297" s="515"/>
      <c r="L297" s="515"/>
      <c r="M297" s="597"/>
      <c r="N297" s="619"/>
      <c r="O297" s="521"/>
    </row>
    <row r="298" spans="1:15">
      <c r="A298" s="514"/>
      <c r="B298" s="515"/>
      <c r="C298" s="619"/>
      <c r="D298" s="620"/>
      <c r="E298" s="540"/>
      <c r="F298" s="515"/>
      <c r="G298" s="515"/>
      <c r="H298" s="515"/>
      <c r="I298" s="515"/>
      <c r="J298" s="515"/>
      <c r="K298" s="515"/>
      <c r="L298" s="515"/>
      <c r="M298" s="597"/>
      <c r="N298" s="619"/>
      <c r="O298" s="521"/>
    </row>
    <row r="299" spans="1:15">
      <c r="A299" s="514"/>
      <c r="B299" s="515"/>
      <c r="C299" s="619"/>
      <c r="D299" s="620"/>
      <c r="E299" s="540"/>
      <c r="F299" s="515"/>
      <c r="G299" s="515"/>
      <c r="H299" s="515"/>
      <c r="I299" s="515"/>
      <c r="J299" s="515"/>
      <c r="K299" s="515"/>
      <c r="L299" s="515"/>
      <c r="M299" s="597"/>
      <c r="N299" s="619"/>
      <c r="O299" s="521"/>
    </row>
    <row r="300" spans="1:15">
      <c r="A300" s="621"/>
      <c r="B300" s="515"/>
      <c r="C300" s="619"/>
      <c r="D300" s="620"/>
      <c r="E300" s="540"/>
      <c r="F300" s="515"/>
      <c r="G300" s="515"/>
      <c r="H300" s="515"/>
      <c r="I300" s="515"/>
      <c r="J300" s="515"/>
      <c r="K300" s="515"/>
      <c r="L300" s="515"/>
      <c r="M300" s="597"/>
      <c r="N300" s="619"/>
      <c r="O300" s="521"/>
    </row>
    <row r="301" spans="1:15">
      <c r="A301" s="621"/>
      <c r="B301" s="515"/>
      <c r="C301" s="619"/>
      <c r="D301" s="620"/>
      <c r="E301" s="516"/>
      <c r="F301" s="515"/>
      <c r="G301" s="515"/>
      <c r="H301" s="540"/>
      <c r="I301" s="540"/>
      <c r="J301" s="540"/>
      <c r="K301" s="515"/>
      <c r="L301" s="515"/>
      <c r="M301" s="597"/>
      <c r="N301" s="619"/>
      <c r="O301" s="521"/>
    </row>
    <row r="302" spans="1:15">
      <c r="A302" s="514"/>
      <c r="B302" s="515"/>
      <c r="C302" s="619"/>
      <c r="D302" s="620"/>
      <c r="E302" s="540"/>
      <c r="F302" s="515"/>
      <c r="G302" s="515"/>
      <c r="H302" s="515"/>
      <c r="I302" s="515"/>
      <c r="J302" s="515"/>
      <c r="K302" s="540"/>
      <c r="L302" s="540"/>
      <c r="M302" s="597"/>
      <c r="N302" s="619"/>
      <c r="O302" s="521"/>
    </row>
    <row r="303" spans="1:15">
      <c r="A303" s="514"/>
      <c r="B303" s="515"/>
      <c r="C303" s="619"/>
      <c r="D303" s="620"/>
      <c r="E303" s="540"/>
      <c r="F303" s="540"/>
      <c r="G303" s="540"/>
      <c r="H303" s="515"/>
      <c r="I303" s="515"/>
      <c r="J303" s="515"/>
      <c r="K303" s="540"/>
      <c r="L303" s="540"/>
      <c r="M303" s="597"/>
      <c r="N303" s="619"/>
      <c r="O303" s="521"/>
    </row>
    <row r="304" spans="1:15">
      <c r="A304" s="514"/>
      <c r="B304" s="515"/>
      <c r="C304" s="619"/>
      <c r="D304" s="620"/>
      <c r="E304" s="540"/>
      <c r="F304" s="540"/>
      <c r="G304" s="540"/>
      <c r="H304" s="515"/>
      <c r="I304" s="515"/>
      <c r="J304" s="515"/>
      <c r="K304" s="540"/>
      <c r="L304" s="540"/>
      <c r="M304" s="597"/>
      <c r="N304" s="619"/>
      <c r="O304" s="521"/>
    </row>
    <row r="305" spans="1:15">
      <c r="A305" s="514"/>
      <c r="B305" s="515"/>
      <c r="C305" s="619"/>
      <c r="D305" s="620"/>
      <c r="E305" s="516"/>
      <c r="F305" s="515"/>
      <c r="G305" s="515"/>
      <c r="H305" s="540"/>
      <c r="I305" s="540"/>
      <c r="J305" s="540"/>
      <c r="K305" s="515"/>
      <c r="L305" s="515"/>
      <c r="M305" s="597"/>
      <c r="N305" s="619"/>
      <c r="O305" s="521"/>
    </row>
    <row r="306" spans="1:15">
      <c r="A306" s="621"/>
      <c r="B306" s="515"/>
      <c r="C306" s="619"/>
      <c r="D306" s="620"/>
      <c r="E306" s="516"/>
      <c r="F306" s="310"/>
      <c r="G306" s="310"/>
      <c r="H306" s="310"/>
      <c r="I306" s="310"/>
      <c r="J306" s="310"/>
      <c r="K306" s="515"/>
      <c r="L306" s="515"/>
      <c r="M306" s="597"/>
      <c r="N306" s="619"/>
      <c r="O306" s="521"/>
    </row>
    <row r="307" spans="1:15">
      <c r="A307" s="514"/>
      <c r="B307" s="515"/>
      <c r="C307" s="619"/>
      <c r="D307" s="620"/>
      <c r="E307" s="516"/>
      <c r="F307" s="310"/>
      <c r="G307" s="310"/>
      <c r="H307" s="515"/>
      <c r="I307" s="515"/>
      <c r="J307" s="515"/>
      <c r="K307" s="515"/>
      <c r="L307" s="515"/>
      <c r="M307" s="597"/>
      <c r="N307" s="619"/>
      <c r="O307" s="521"/>
    </row>
    <row r="308" spans="1:15">
      <c r="A308" s="621"/>
      <c r="B308" s="515"/>
      <c r="C308" s="619"/>
      <c r="D308" s="620"/>
      <c r="E308" s="540"/>
      <c r="F308" s="515"/>
      <c r="G308" s="515"/>
      <c r="H308" s="515"/>
      <c r="I308" s="515"/>
      <c r="J308" s="515"/>
      <c r="K308" s="515"/>
      <c r="L308" s="515"/>
      <c r="M308" s="597"/>
      <c r="N308" s="619"/>
      <c r="O308" s="521"/>
    </row>
    <row r="309" spans="1:15">
      <c r="A309" s="514"/>
      <c r="B309" s="515"/>
      <c r="C309" s="619"/>
      <c r="D309" s="620"/>
      <c r="E309" s="540"/>
      <c r="F309" s="515"/>
      <c r="G309" s="515"/>
      <c r="H309" s="515"/>
      <c r="I309" s="515"/>
      <c r="J309" s="515"/>
      <c r="K309" s="515"/>
      <c r="L309" s="515"/>
      <c r="M309" s="597"/>
      <c r="N309" s="619"/>
      <c r="O309" s="521"/>
    </row>
    <row r="310" spans="1:15">
      <c r="A310" s="621"/>
      <c r="B310" s="515"/>
      <c r="C310" s="619"/>
      <c r="D310" s="620"/>
      <c r="E310" s="540"/>
      <c r="F310" s="515"/>
      <c r="G310" s="515"/>
      <c r="H310" s="515"/>
      <c r="I310" s="515"/>
      <c r="J310" s="515"/>
      <c r="K310" s="515"/>
      <c r="L310" s="515"/>
      <c r="M310" s="597"/>
      <c r="N310" s="619"/>
      <c r="O310" s="521"/>
    </row>
    <row r="311" spans="1:15" ht="15.75" thickBot="1">
      <c r="A311" s="522"/>
      <c r="B311" s="523"/>
      <c r="C311" s="623"/>
      <c r="D311" s="624"/>
      <c r="E311" s="547"/>
      <c r="F311" s="523"/>
      <c r="G311" s="523"/>
      <c r="H311" s="523"/>
      <c r="I311" s="523"/>
      <c r="J311" s="523"/>
      <c r="K311" s="523"/>
      <c r="L311" s="523"/>
      <c r="M311" s="526"/>
      <c r="N311" s="623"/>
      <c r="O311" s="531"/>
    </row>
    <row r="312" spans="1:15">
      <c r="A312" s="629"/>
      <c r="B312" s="532"/>
      <c r="C312" s="625"/>
      <c r="D312" s="626"/>
      <c r="E312" s="628"/>
      <c r="F312" s="532"/>
      <c r="G312" s="532"/>
      <c r="H312" s="532"/>
      <c r="I312" s="532"/>
      <c r="J312" s="532"/>
      <c r="K312" s="532"/>
      <c r="L312" s="532"/>
      <c r="M312" s="595"/>
      <c r="N312" s="625"/>
      <c r="O312" s="596"/>
    </row>
    <row r="313" spans="1:15">
      <c r="A313" s="514"/>
      <c r="B313" s="515"/>
      <c r="C313" s="619"/>
      <c r="D313" s="620"/>
      <c r="E313" s="540"/>
      <c r="F313" s="515"/>
      <c r="G313" s="515"/>
      <c r="H313" s="515"/>
      <c r="I313" s="515"/>
      <c r="J313" s="515"/>
      <c r="K313" s="515"/>
      <c r="L313" s="515"/>
      <c r="M313" s="597"/>
      <c r="N313" s="619"/>
      <c r="O313" s="521"/>
    </row>
    <row r="314" spans="1:15">
      <c r="A314" s="621"/>
      <c r="B314" s="515"/>
      <c r="C314" s="619"/>
      <c r="D314" s="620"/>
      <c r="E314" s="540"/>
      <c r="F314" s="515"/>
      <c r="G314" s="515"/>
      <c r="H314" s="515"/>
      <c r="I314" s="515"/>
      <c r="J314" s="515"/>
      <c r="K314" s="515"/>
      <c r="L314" s="515"/>
      <c r="M314" s="597"/>
      <c r="N314" s="619"/>
      <c r="O314" s="521"/>
    </row>
    <row r="315" spans="1:15">
      <c r="A315" s="514"/>
      <c r="B315" s="515"/>
      <c r="C315" s="619"/>
      <c r="D315" s="620"/>
      <c r="E315" s="540"/>
      <c r="F315" s="515"/>
      <c r="G315" s="515"/>
      <c r="H315" s="515"/>
      <c r="I315" s="515"/>
      <c r="J315" s="515"/>
      <c r="K315" s="515"/>
      <c r="L315" s="515"/>
      <c r="M315" s="597"/>
      <c r="N315" s="619"/>
      <c r="O315" s="521"/>
    </row>
    <row r="316" spans="1:15">
      <c r="A316" s="621"/>
      <c r="B316" s="515"/>
      <c r="C316" s="619"/>
      <c r="D316" s="620"/>
      <c r="E316" s="516"/>
      <c r="F316" s="310"/>
      <c r="G316" s="310"/>
      <c r="H316" s="515"/>
      <c r="I316" s="515"/>
      <c r="J316" s="515"/>
      <c r="K316" s="515"/>
      <c r="L316" s="515"/>
      <c r="M316" s="597"/>
      <c r="N316" s="619"/>
      <c r="O316" s="521"/>
    </row>
    <row r="317" spans="1:15">
      <c r="A317" s="514"/>
      <c r="B317" s="515"/>
      <c r="C317" s="619"/>
      <c r="D317" s="620"/>
      <c r="E317" s="540"/>
      <c r="F317" s="515"/>
      <c r="G317" s="515"/>
      <c r="H317" s="515"/>
      <c r="I317" s="515"/>
      <c r="J317" s="515"/>
      <c r="K317" s="515"/>
      <c r="L317" s="515"/>
      <c r="M317" s="597"/>
      <c r="N317" s="619"/>
      <c r="O317" s="521"/>
    </row>
    <row r="318" spans="1:15">
      <c r="A318" s="621"/>
      <c r="B318" s="515"/>
      <c r="C318" s="619"/>
      <c r="D318" s="620"/>
      <c r="E318" s="540"/>
      <c r="F318" s="515"/>
      <c r="G318" s="515"/>
      <c r="H318" s="515"/>
      <c r="I318" s="515"/>
      <c r="J318" s="515"/>
      <c r="K318" s="515"/>
      <c r="L318" s="515"/>
      <c r="M318" s="597"/>
      <c r="N318" s="619"/>
      <c r="O318" s="521"/>
    </row>
    <row r="319" spans="1:15">
      <c r="A319" s="514"/>
      <c r="B319" s="515"/>
      <c r="C319" s="619"/>
      <c r="D319" s="620"/>
      <c r="E319" s="540"/>
      <c r="F319" s="515"/>
      <c r="G319" s="515"/>
      <c r="H319" s="515"/>
      <c r="I319" s="515"/>
      <c r="J319" s="515"/>
      <c r="K319" s="515"/>
      <c r="L319" s="515"/>
      <c r="M319" s="597"/>
      <c r="N319" s="619"/>
      <c r="O319" s="521"/>
    </row>
    <row r="320" spans="1:15">
      <c r="A320" s="621"/>
      <c r="B320" s="515"/>
      <c r="C320" s="619"/>
      <c r="D320" s="620"/>
      <c r="E320" s="540"/>
      <c r="F320" s="515"/>
      <c r="G320" s="515"/>
      <c r="H320" s="515"/>
      <c r="I320" s="515"/>
      <c r="J320" s="515"/>
      <c r="K320" s="515"/>
      <c r="L320" s="515"/>
      <c r="M320" s="597"/>
      <c r="N320" s="619"/>
      <c r="O320" s="521"/>
    </row>
    <row r="321" spans="1:15">
      <c r="A321" s="514"/>
      <c r="B321" s="515"/>
      <c r="C321" s="619"/>
      <c r="D321" s="620"/>
      <c r="E321" s="540"/>
      <c r="F321" s="515"/>
      <c r="G321" s="515"/>
      <c r="H321" s="515"/>
      <c r="I321" s="515"/>
      <c r="J321" s="515"/>
      <c r="K321" s="515"/>
      <c r="L321" s="515"/>
      <c r="M321" s="597"/>
      <c r="N321" s="619"/>
      <c r="O321" s="521"/>
    </row>
    <row r="322" spans="1:15">
      <c r="A322" s="621"/>
      <c r="B322" s="515"/>
      <c r="C322" s="619"/>
      <c r="D322" s="620"/>
      <c r="E322" s="540"/>
      <c r="F322" s="515"/>
      <c r="G322" s="515"/>
      <c r="H322" s="515"/>
      <c r="I322" s="515"/>
      <c r="J322" s="515"/>
      <c r="K322" s="515"/>
      <c r="L322" s="515"/>
      <c r="M322" s="597"/>
      <c r="N322" s="619"/>
      <c r="O322" s="521"/>
    </row>
    <row r="323" spans="1:15">
      <c r="A323" s="514"/>
      <c r="B323" s="515"/>
      <c r="C323" s="619"/>
      <c r="D323" s="620"/>
      <c r="E323" s="540"/>
      <c r="F323" s="515"/>
      <c r="G323" s="515"/>
      <c r="H323" s="515"/>
      <c r="I323" s="515"/>
      <c r="J323" s="515"/>
      <c r="K323" s="515"/>
      <c r="L323" s="515"/>
      <c r="M323" s="597"/>
      <c r="N323" s="619"/>
      <c r="O323" s="521"/>
    </row>
    <row r="324" spans="1:15">
      <c r="A324" s="621"/>
      <c r="B324" s="515"/>
      <c r="C324" s="619"/>
      <c r="D324" s="620"/>
      <c r="E324" s="540"/>
      <c r="F324" s="515"/>
      <c r="G324" s="515"/>
      <c r="H324" s="515"/>
      <c r="I324" s="515"/>
      <c r="J324" s="515"/>
      <c r="K324" s="515"/>
      <c r="L324" s="515"/>
      <c r="M324" s="597"/>
      <c r="N324" s="619"/>
      <c r="O324" s="521"/>
    </row>
    <row r="325" spans="1:15">
      <c r="A325" s="621"/>
      <c r="B325" s="515"/>
      <c r="C325" s="619"/>
      <c r="D325" s="620"/>
      <c r="E325" s="540"/>
      <c r="F325" s="515"/>
      <c r="G325" s="515"/>
      <c r="H325" s="515"/>
      <c r="I325" s="515"/>
      <c r="J325" s="515"/>
      <c r="K325" s="540"/>
      <c r="L325" s="540"/>
      <c r="M325" s="597"/>
      <c r="N325" s="619"/>
      <c r="O325" s="521"/>
    </row>
    <row r="326" spans="1:15">
      <c r="A326" s="514"/>
      <c r="B326" s="515"/>
      <c r="C326" s="619"/>
      <c r="D326" s="620"/>
      <c r="E326" s="540"/>
      <c r="F326" s="540"/>
      <c r="G326" s="540"/>
      <c r="H326" s="515"/>
      <c r="I326" s="515"/>
      <c r="J326" s="515"/>
      <c r="K326" s="540"/>
      <c r="L326" s="540"/>
      <c r="M326" s="597"/>
      <c r="N326" s="619"/>
      <c r="O326" s="521"/>
    </row>
    <row r="327" spans="1:15">
      <c r="A327" s="621"/>
      <c r="B327" s="515"/>
      <c r="C327" s="619"/>
      <c r="D327" s="620"/>
      <c r="E327" s="540"/>
      <c r="F327" s="540"/>
      <c r="G327" s="540"/>
      <c r="H327" s="515"/>
      <c r="I327" s="515"/>
      <c r="J327" s="515"/>
      <c r="K327" s="540"/>
      <c r="L327" s="540"/>
      <c r="M327" s="597"/>
      <c r="N327" s="619"/>
      <c r="O327" s="521"/>
    </row>
    <row r="328" spans="1:15">
      <c r="A328" s="514"/>
      <c r="B328" s="515"/>
      <c r="C328" s="619"/>
      <c r="D328" s="620"/>
      <c r="E328" s="540"/>
      <c r="F328" s="515"/>
      <c r="G328" s="515"/>
      <c r="H328" s="515"/>
      <c r="I328" s="515"/>
      <c r="J328" s="515"/>
      <c r="K328" s="540"/>
      <c r="L328" s="540"/>
      <c r="M328" s="597"/>
      <c r="N328" s="619"/>
      <c r="O328" s="521"/>
    </row>
    <row r="329" spans="1:15">
      <c r="A329" s="621"/>
      <c r="B329" s="515"/>
      <c r="C329" s="619"/>
      <c r="D329" s="620"/>
      <c r="E329" s="540"/>
      <c r="F329" s="540"/>
      <c r="G329" s="540"/>
      <c r="H329" s="515"/>
      <c r="I329" s="515"/>
      <c r="J329" s="515"/>
      <c r="K329" s="540"/>
      <c r="L329" s="540"/>
      <c r="M329" s="597"/>
      <c r="N329" s="619"/>
      <c r="O329" s="521"/>
    </row>
    <row r="330" spans="1:15">
      <c r="A330" s="514"/>
      <c r="B330" s="515"/>
      <c r="C330" s="619"/>
      <c r="D330" s="620"/>
      <c r="E330" s="540"/>
      <c r="F330" s="540"/>
      <c r="G330" s="540"/>
      <c r="H330" s="515"/>
      <c r="I330" s="515"/>
      <c r="J330" s="515"/>
      <c r="K330" s="540"/>
      <c r="L330" s="540"/>
      <c r="M330" s="597"/>
      <c r="N330" s="619"/>
      <c r="O330" s="521"/>
    </row>
    <row r="331" spans="1:15" ht="15.75" thickBot="1">
      <c r="A331" s="514"/>
      <c r="B331" s="523"/>
      <c r="C331" s="623"/>
      <c r="D331" s="624"/>
      <c r="E331" s="525"/>
      <c r="F331" s="316"/>
      <c r="G331" s="316"/>
      <c r="H331" s="547"/>
      <c r="I331" s="547"/>
      <c r="J331" s="547"/>
      <c r="K331" s="523"/>
      <c r="L331" s="523"/>
      <c r="M331" s="526"/>
      <c r="N331" s="623"/>
      <c r="O331" s="531"/>
    </row>
    <row r="332" spans="1:15" ht="15.75" thickBot="1">
      <c r="A332" s="630"/>
      <c r="B332" s="630"/>
      <c r="C332" s="630"/>
      <c r="D332" s="630"/>
      <c r="E332" s="630"/>
      <c r="F332" s="630"/>
      <c r="G332" s="630"/>
      <c r="H332" s="630"/>
      <c r="I332" s="630"/>
      <c r="J332" s="630"/>
      <c r="K332" s="630"/>
      <c r="L332" s="630"/>
      <c r="M332" s="631"/>
      <c r="N332" s="632"/>
      <c r="O332" s="632"/>
    </row>
    <row r="333" spans="1:15">
      <c r="A333" s="633"/>
      <c r="B333" s="532"/>
      <c r="C333" s="625"/>
      <c r="D333" s="626"/>
      <c r="E333" s="628"/>
      <c r="F333" s="328"/>
      <c r="G333" s="328"/>
      <c r="H333" s="625"/>
      <c r="I333" s="625"/>
      <c r="J333" s="625"/>
      <c r="K333" s="532"/>
      <c r="L333" s="532"/>
      <c r="M333" s="595"/>
      <c r="N333" s="625"/>
      <c r="O333" s="596"/>
    </row>
    <row r="334" spans="1:15">
      <c r="A334" s="634"/>
      <c r="B334" s="515"/>
      <c r="C334" s="619"/>
      <c r="D334" s="620"/>
      <c r="E334" s="540"/>
      <c r="F334" s="515"/>
      <c r="G334" s="515"/>
      <c r="H334" s="619"/>
      <c r="I334" s="619"/>
      <c r="J334" s="619"/>
      <c r="K334" s="515"/>
      <c r="L334" s="515"/>
      <c r="M334" s="597"/>
      <c r="N334" s="619"/>
      <c r="O334" s="521"/>
    </row>
    <row r="335" spans="1:15">
      <c r="A335" s="634"/>
      <c r="B335" s="515"/>
      <c r="C335" s="619"/>
      <c r="D335" s="620"/>
      <c r="E335" s="540"/>
      <c r="F335" s="515"/>
      <c r="G335" s="515"/>
      <c r="H335" s="619"/>
      <c r="I335" s="619"/>
      <c r="J335" s="619"/>
      <c r="K335" s="515"/>
      <c r="L335" s="515"/>
      <c r="M335" s="597"/>
      <c r="N335" s="619"/>
      <c r="O335" s="521"/>
    </row>
    <row r="336" spans="1:15">
      <c r="A336" s="634"/>
      <c r="B336" s="515"/>
      <c r="C336" s="619"/>
      <c r="D336" s="620"/>
      <c r="E336" s="540"/>
      <c r="F336" s="515"/>
      <c r="G336" s="515"/>
      <c r="H336" s="540"/>
      <c r="I336" s="540"/>
      <c r="J336" s="540"/>
      <c r="K336" s="515"/>
      <c r="L336" s="515"/>
      <c r="M336" s="597"/>
      <c r="N336" s="619"/>
      <c r="O336" s="521"/>
    </row>
    <row r="337" spans="1:15">
      <c r="A337" s="634"/>
      <c r="B337" s="515"/>
      <c r="C337" s="619"/>
      <c r="D337" s="620"/>
      <c r="E337" s="540"/>
      <c r="F337" s="515"/>
      <c r="G337" s="515"/>
      <c r="H337" s="619"/>
      <c r="I337" s="619"/>
      <c r="J337" s="619"/>
      <c r="K337" s="515"/>
      <c r="L337" s="515"/>
      <c r="M337" s="515"/>
      <c r="N337" s="619"/>
      <c r="O337" s="521"/>
    </row>
    <row r="338" spans="1:15">
      <c r="A338" s="634"/>
      <c r="B338" s="515"/>
      <c r="C338" s="619"/>
      <c r="D338" s="620"/>
      <c r="E338" s="540"/>
      <c r="F338" s="515"/>
      <c r="G338" s="515"/>
      <c r="H338" s="540"/>
      <c r="I338" s="540"/>
      <c r="J338" s="540"/>
      <c r="K338" s="515"/>
      <c r="L338" s="515"/>
      <c r="M338" s="597"/>
      <c r="N338" s="619"/>
      <c r="O338" s="521"/>
    </row>
    <row r="339" spans="1:15">
      <c r="A339" s="634"/>
      <c r="B339" s="515"/>
      <c r="C339" s="619"/>
      <c r="D339" s="620"/>
      <c r="E339" s="540"/>
      <c r="F339" s="515"/>
      <c r="G339" s="515"/>
      <c r="H339" s="540"/>
      <c r="I339" s="540"/>
      <c r="J339" s="540"/>
      <c r="K339" s="515"/>
      <c r="L339" s="515"/>
      <c r="M339" s="597"/>
      <c r="N339" s="619"/>
      <c r="O339" s="521"/>
    </row>
    <row r="340" spans="1:15">
      <c r="A340" s="634"/>
      <c r="B340" s="515"/>
      <c r="C340" s="619"/>
      <c r="D340" s="620"/>
      <c r="E340" s="540"/>
      <c r="F340" s="515"/>
      <c r="G340" s="515"/>
      <c r="H340" s="540"/>
      <c r="I340" s="540"/>
      <c r="J340" s="540"/>
      <c r="K340" s="515"/>
      <c r="L340" s="515"/>
      <c r="M340" s="597"/>
      <c r="N340" s="619"/>
      <c r="O340" s="521"/>
    </row>
    <row r="341" spans="1:15">
      <c r="A341" s="634"/>
      <c r="B341" s="515"/>
      <c r="C341" s="619"/>
      <c r="D341" s="620"/>
      <c r="E341" s="540"/>
      <c r="F341" s="515"/>
      <c r="G341" s="515"/>
      <c r="H341" s="619"/>
      <c r="I341" s="619"/>
      <c r="J341" s="619"/>
      <c r="K341" s="515"/>
      <c r="L341" s="515"/>
      <c r="M341" s="597"/>
      <c r="N341" s="619"/>
      <c r="O341" s="521"/>
    </row>
    <row r="342" spans="1:15">
      <c r="A342" s="634"/>
      <c r="B342" s="515"/>
      <c r="C342" s="619"/>
      <c r="D342" s="620"/>
      <c r="E342" s="540"/>
      <c r="F342" s="515"/>
      <c r="G342" s="515"/>
      <c r="H342" s="540"/>
      <c r="I342" s="540"/>
      <c r="J342" s="540"/>
      <c r="K342" s="515"/>
      <c r="L342" s="515"/>
      <c r="M342" s="597"/>
      <c r="N342" s="619"/>
      <c r="O342" s="521"/>
    </row>
    <row r="343" spans="1:15">
      <c r="A343" s="634"/>
      <c r="B343" s="515"/>
      <c r="C343" s="619"/>
      <c r="D343" s="620"/>
      <c r="E343" s="540"/>
      <c r="F343" s="515"/>
      <c r="G343" s="515"/>
      <c r="H343" s="540"/>
      <c r="I343" s="540"/>
      <c r="J343" s="540"/>
      <c r="K343" s="515"/>
      <c r="L343" s="515"/>
      <c r="M343" s="597"/>
      <c r="N343" s="619"/>
      <c r="O343" s="521"/>
    </row>
    <row r="344" spans="1:15">
      <c r="A344" s="634"/>
      <c r="B344" s="515"/>
      <c r="C344" s="619"/>
      <c r="D344" s="620"/>
      <c r="E344" s="540"/>
      <c r="F344" s="515"/>
      <c r="G344" s="515"/>
      <c r="H344" s="540"/>
      <c r="I344" s="540"/>
      <c r="J344" s="540"/>
      <c r="K344" s="515"/>
      <c r="L344" s="515"/>
      <c r="M344" s="597"/>
      <c r="N344" s="619"/>
      <c r="O344" s="521"/>
    </row>
    <row r="345" spans="1:15">
      <c r="A345" s="634"/>
      <c r="B345" s="515"/>
      <c r="C345" s="619"/>
      <c r="D345" s="620"/>
      <c r="E345" s="540"/>
      <c r="F345" s="515"/>
      <c r="G345" s="515"/>
      <c r="H345" s="540"/>
      <c r="I345" s="540"/>
      <c r="J345" s="540"/>
      <c r="K345" s="515"/>
      <c r="L345" s="515"/>
      <c r="M345" s="597"/>
      <c r="N345" s="619"/>
      <c r="O345" s="521"/>
    </row>
    <row r="346" spans="1:15">
      <c r="A346" s="634"/>
      <c r="B346" s="515"/>
      <c r="C346" s="619"/>
      <c r="D346" s="620"/>
      <c r="E346" s="540"/>
      <c r="F346" s="515"/>
      <c r="G346" s="515"/>
      <c r="H346" s="540"/>
      <c r="I346" s="540"/>
      <c r="J346" s="540"/>
      <c r="K346" s="515"/>
      <c r="L346" s="515"/>
      <c r="M346" s="515"/>
      <c r="N346" s="619"/>
      <c r="O346" s="521"/>
    </row>
    <row r="347" spans="1:15">
      <c r="A347" s="634"/>
      <c r="B347" s="515"/>
      <c r="C347" s="619"/>
      <c r="D347" s="620"/>
      <c r="E347" s="540"/>
      <c r="F347" s="515"/>
      <c r="G347" s="515"/>
      <c r="H347" s="540"/>
      <c r="I347" s="540"/>
      <c r="J347" s="540"/>
      <c r="K347" s="515"/>
      <c r="L347" s="515"/>
      <c r="M347" s="515"/>
      <c r="N347" s="619"/>
      <c r="O347" s="521"/>
    </row>
    <row r="348" spans="1:15">
      <c r="A348" s="634"/>
      <c r="B348" s="515"/>
      <c r="C348" s="619"/>
      <c r="D348" s="620"/>
      <c r="E348" s="540"/>
      <c r="F348" s="515"/>
      <c r="G348" s="515"/>
      <c r="H348" s="540"/>
      <c r="I348" s="540"/>
      <c r="J348" s="540"/>
      <c r="K348" s="515"/>
      <c r="L348" s="515"/>
      <c r="M348" s="515"/>
      <c r="N348" s="619"/>
      <c r="O348" s="521"/>
    </row>
    <row r="349" spans="1:15">
      <c r="A349" s="634"/>
      <c r="B349" s="515"/>
      <c r="C349" s="619"/>
      <c r="D349" s="620"/>
      <c r="E349" s="540"/>
      <c r="F349" s="515"/>
      <c r="G349" s="515"/>
      <c r="H349" s="540"/>
      <c r="I349" s="540"/>
      <c r="J349" s="540"/>
      <c r="K349" s="515"/>
      <c r="L349" s="515"/>
      <c r="M349" s="597"/>
      <c r="N349" s="619"/>
      <c r="O349" s="521"/>
    </row>
    <row r="350" spans="1:15">
      <c r="A350" s="634"/>
      <c r="B350" s="515"/>
      <c r="C350" s="619"/>
      <c r="D350" s="620"/>
      <c r="E350" s="540"/>
      <c r="F350" s="515"/>
      <c r="G350" s="515"/>
      <c r="H350" s="540"/>
      <c r="I350" s="540"/>
      <c r="J350" s="540"/>
      <c r="K350" s="515"/>
      <c r="L350" s="515"/>
      <c r="M350" s="597"/>
      <c r="N350" s="619"/>
      <c r="O350" s="521"/>
    </row>
    <row r="351" spans="1:15">
      <c r="A351" s="634"/>
      <c r="B351" s="515"/>
      <c r="C351" s="619"/>
      <c r="D351" s="620"/>
      <c r="E351" s="540"/>
      <c r="F351" s="515"/>
      <c r="G351" s="515"/>
      <c r="H351" s="540"/>
      <c r="I351" s="540"/>
      <c r="J351" s="540"/>
      <c r="K351" s="515"/>
      <c r="L351" s="515"/>
      <c r="M351" s="597"/>
      <c r="N351" s="619"/>
      <c r="O351" s="521"/>
    </row>
    <row r="352" spans="1:15" ht="15.75" thickBot="1">
      <c r="A352" s="635"/>
      <c r="B352" s="523"/>
      <c r="C352" s="623"/>
      <c r="D352" s="624"/>
      <c r="E352" s="547"/>
      <c r="F352" s="316"/>
      <c r="G352" s="316"/>
      <c r="H352" s="547"/>
      <c r="I352" s="547"/>
      <c r="J352" s="547"/>
      <c r="K352" s="523"/>
      <c r="L352" s="523"/>
      <c r="M352" s="526"/>
      <c r="N352" s="623"/>
      <c r="O352" s="531"/>
    </row>
    <row r="353" spans="1:15">
      <c r="A353" s="633"/>
      <c r="B353" s="532"/>
      <c r="C353" s="625"/>
      <c r="D353" s="626"/>
      <c r="E353" s="628"/>
      <c r="F353" s="328"/>
      <c r="G353" s="328"/>
      <c r="H353" s="532"/>
      <c r="I353" s="532"/>
      <c r="J353" s="532"/>
      <c r="K353" s="532"/>
      <c r="L353" s="532"/>
      <c r="M353" s="595"/>
      <c r="N353" s="625"/>
      <c r="O353" s="596"/>
    </row>
    <row r="354" spans="1:15">
      <c r="A354" s="634"/>
      <c r="B354" s="515"/>
      <c r="C354" s="619"/>
      <c r="D354" s="620"/>
      <c r="E354" s="540"/>
      <c r="F354" s="515"/>
      <c r="G354" s="515"/>
      <c r="H354" s="515"/>
      <c r="I354" s="515"/>
      <c r="J354" s="515"/>
      <c r="K354" s="515"/>
      <c r="L354" s="515"/>
      <c r="M354" s="597"/>
      <c r="N354" s="619"/>
      <c r="O354" s="521"/>
    </row>
    <row r="355" spans="1:15">
      <c r="A355" s="634"/>
      <c r="B355" s="515"/>
      <c r="C355" s="619"/>
      <c r="D355" s="620"/>
      <c r="E355" s="540"/>
      <c r="F355" s="515"/>
      <c r="G355" s="515"/>
      <c r="H355" s="515"/>
      <c r="I355" s="515"/>
      <c r="J355" s="515"/>
      <c r="K355" s="515"/>
      <c r="L355" s="515"/>
      <c r="M355" s="597"/>
      <c r="N355" s="619"/>
      <c r="O355" s="521"/>
    </row>
    <row r="356" spans="1:15">
      <c r="A356" s="634"/>
      <c r="B356" s="515"/>
      <c r="C356" s="619"/>
      <c r="D356" s="620"/>
      <c r="E356" s="540"/>
      <c r="F356" s="515"/>
      <c r="G356" s="515"/>
      <c r="H356" s="515"/>
      <c r="I356" s="515"/>
      <c r="J356" s="515"/>
      <c r="K356" s="515"/>
      <c r="L356" s="515"/>
      <c r="M356" s="597"/>
      <c r="N356" s="619"/>
      <c r="O356" s="521"/>
    </row>
    <row r="357" spans="1:15">
      <c r="A357" s="634"/>
      <c r="B357" s="515"/>
      <c r="C357" s="619"/>
      <c r="D357" s="620"/>
      <c r="E357" s="540"/>
      <c r="F357" s="515"/>
      <c r="G357" s="515"/>
      <c r="H357" s="515"/>
      <c r="I357" s="515"/>
      <c r="J357" s="515"/>
      <c r="K357" s="515"/>
      <c r="L357" s="515"/>
      <c r="M357" s="515"/>
      <c r="N357" s="619"/>
      <c r="O357" s="521"/>
    </row>
    <row r="358" spans="1:15">
      <c r="A358" s="634"/>
      <c r="B358" s="515"/>
      <c r="C358" s="619"/>
      <c r="D358" s="620"/>
      <c r="E358" s="540"/>
      <c r="F358" s="515"/>
      <c r="G358" s="515"/>
      <c r="H358" s="515"/>
      <c r="I358" s="515"/>
      <c r="J358" s="515"/>
      <c r="K358" s="515"/>
      <c r="L358" s="515"/>
      <c r="M358" s="597"/>
      <c r="N358" s="619"/>
      <c r="O358" s="521"/>
    </row>
    <row r="359" spans="1:15">
      <c r="A359" s="634"/>
      <c r="B359" s="515"/>
      <c r="C359" s="619"/>
      <c r="D359" s="620"/>
      <c r="E359" s="540"/>
      <c r="F359" s="515"/>
      <c r="G359" s="515"/>
      <c r="H359" s="515"/>
      <c r="I359" s="515"/>
      <c r="J359" s="515"/>
      <c r="K359" s="515"/>
      <c r="L359" s="515"/>
      <c r="M359" s="597"/>
      <c r="N359" s="619"/>
      <c r="O359" s="521"/>
    </row>
    <row r="360" spans="1:15">
      <c r="A360" s="634"/>
      <c r="B360" s="515"/>
      <c r="C360" s="619"/>
      <c r="D360" s="620"/>
      <c r="E360" s="540"/>
      <c r="F360" s="515"/>
      <c r="G360" s="515"/>
      <c r="H360" s="515"/>
      <c r="I360" s="515"/>
      <c r="J360" s="515"/>
      <c r="K360" s="515"/>
      <c r="L360" s="515"/>
      <c r="M360" s="597"/>
      <c r="N360" s="619"/>
      <c r="O360" s="521"/>
    </row>
    <row r="361" spans="1:15">
      <c r="A361" s="634"/>
      <c r="B361" s="515"/>
      <c r="C361" s="619"/>
      <c r="D361" s="620"/>
      <c r="E361" s="540"/>
      <c r="F361" s="515"/>
      <c r="G361" s="515"/>
      <c r="H361" s="515"/>
      <c r="I361" s="515"/>
      <c r="J361" s="515"/>
      <c r="K361" s="515"/>
      <c r="L361" s="515"/>
      <c r="M361" s="597"/>
      <c r="N361" s="619"/>
      <c r="O361" s="521"/>
    </row>
    <row r="362" spans="1:15">
      <c r="A362" s="634"/>
      <c r="B362" s="515"/>
      <c r="C362" s="619"/>
      <c r="D362" s="620"/>
      <c r="E362" s="540"/>
      <c r="F362" s="515"/>
      <c r="G362" s="515"/>
      <c r="H362" s="515"/>
      <c r="I362" s="515"/>
      <c r="J362" s="515"/>
      <c r="K362" s="515"/>
      <c r="L362" s="515"/>
      <c r="M362" s="597"/>
      <c r="N362" s="619"/>
      <c r="O362" s="521"/>
    </row>
    <row r="363" spans="1:15">
      <c r="A363" s="634"/>
      <c r="B363" s="515"/>
      <c r="C363" s="619"/>
      <c r="D363" s="620"/>
      <c r="E363" s="540"/>
      <c r="F363" s="515"/>
      <c r="G363" s="515"/>
      <c r="H363" s="515"/>
      <c r="I363" s="515"/>
      <c r="J363" s="515"/>
      <c r="K363" s="515"/>
      <c r="L363" s="515"/>
      <c r="M363" s="597"/>
      <c r="N363" s="619"/>
      <c r="O363" s="521"/>
    </row>
    <row r="364" spans="1:15">
      <c r="A364" s="634"/>
      <c r="B364" s="515"/>
      <c r="C364" s="619"/>
      <c r="D364" s="620"/>
      <c r="E364" s="540"/>
      <c r="F364" s="515"/>
      <c r="G364" s="515"/>
      <c r="H364" s="515"/>
      <c r="I364" s="515"/>
      <c r="J364" s="515"/>
      <c r="K364" s="515"/>
      <c r="L364" s="515"/>
      <c r="M364" s="597"/>
      <c r="N364" s="619"/>
      <c r="O364" s="521"/>
    </row>
    <row r="365" spans="1:15">
      <c r="A365" s="634"/>
      <c r="B365" s="515"/>
      <c r="C365" s="619"/>
      <c r="D365" s="620"/>
      <c r="E365" s="540"/>
      <c r="F365" s="515"/>
      <c r="G365" s="515"/>
      <c r="H365" s="515"/>
      <c r="I365" s="515"/>
      <c r="J365" s="515"/>
      <c r="K365" s="515"/>
      <c r="L365" s="515"/>
      <c r="M365" s="597"/>
      <c r="N365" s="619"/>
      <c r="O365" s="521"/>
    </row>
    <row r="366" spans="1:15">
      <c r="A366" s="634"/>
      <c r="B366" s="515"/>
      <c r="C366" s="619"/>
      <c r="D366" s="620"/>
      <c r="E366" s="540"/>
      <c r="F366" s="515"/>
      <c r="G366" s="515"/>
      <c r="H366" s="515"/>
      <c r="I366" s="515"/>
      <c r="J366" s="515"/>
      <c r="K366" s="515"/>
      <c r="L366" s="515"/>
      <c r="M366" s="515"/>
      <c r="N366" s="619"/>
      <c r="O366" s="521"/>
    </row>
    <row r="367" spans="1:15">
      <c r="A367" s="634"/>
      <c r="B367" s="515"/>
      <c r="C367" s="619"/>
      <c r="D367" s="620"/>
      <c r="E367" s="540"/>
      <c r="F367" s="515"/>
      <c r="G367" s="515"/>
      <c r="H367" s="515"/>
      <c r="I367" s="515"/>
      <c r="J367" s="515"/>
      <c r="K367" s="515"/>
      <c r="L367" s="515"/>
      <c r="M367" s="515"/>
      <c r="N367" s="619"/>
      <c r="O367" s="521"/>
    </row>
    <row r="368" spans="1:15">
      <c r="A368" s="634"/>
      <c r="B368" s="515"/>
      <c r="C368" s="619"/>
      <c r="D368" s="620"/>
      <c r="E368" s="540"/>
      <c r="F368" s="515"/>
      <c r="G368" s="515"/>
      <c r="H368" s="515"/>
      <c r="I368" s="515"/>
      <c r="J368" s="515"/>
      <c r="K368" s="515"/>
      <c r="L368" s="515"/>
      <c r="M368" s="515"/>
      <c r="N368" s="619"/>
      <c r="O368" s="521"/>
    </row>
    <row r="369" spans="1:15">
      <c r="A369" s="634"/>
      <c r="B369" s="515"/>
      <c r="C369" s="619"/>
      <c r="D369" s="620"/>
      <c r="E369" s="540"/>
      <c r="F369" s="515"/>
      <c r="G369" s="515"/>
      <c r="H369" s="515"/>
      <c r="I369" s="515"/>
      <c r="J369" s="515"/>
      <c r="K369" s="515"/>
      <c r="L369" s="515"/>
      <c r="M369" s="597"/>
      <c r="N369" s="619"/>
      <c r="O369" s="521"/>
    </row>
    <row r="370" spans="1:15">
      <c r="A370" s="634"/>
      <c r="B370" s="515"/>
      <c r="C370" s="619"/>
      <c r="D370" s="620"/>
      <c r="E370" s="540"/>
      <c r="F370" s="515"/>
      <c r="G370" s="515"/>
      <c r="H370" s="515"/>
      <c r="I370" s="515"/>
      <c r="J370" s="515"/>
      <c r="K370" s="515"/>
      <c r="L370" s="515"/>
      <c r="M370" s="597"/>
      <c r="N370" s="619"/>
      <c r="O370" s="521"/>
    </row>
    <row r="371" spans="1:15">
      <c r="A371" s="634"/>
      <c r="B371" s="515"/>
      <c r="C371" s="619"/>
      <c r="D371" s="620"/>
      <c r="E371" s="540"/>
      <c r="F371" s="515"/>
      <c r="G371" s="515"/>
      <c r="H371" s="515"/>
      <c r="I371" s="515"/>
      <c r="J371" s="515"/>
      <c r="K371" s="515"/>
      <c r="L371" s="515"/>
      <c r="M371" s="597"/>
      <c r="N371" s="619"/>
      <c r="O371" s="521"/>
    </row>
    <row r="372" spans="1:15" ht="15.75" thickBot="1">
      <c r="A372" s="635"/>
      <c r="B372" s="523"/>
      <c r="C372" s="623"/>
      <c r="D372" s="624"/>
      <c r="E372" s="547"/>
      <c r="F372" s="316"/>
      <c r="G372" s="316"/>
      <c r="H372" s="523"/>
      <c r="I372" s="523"/>
      <c r="J372" s="523"/>
      <c r="K372" s="523"/>
      <c r="L372" s="523"/>
      <c r="M372" s="526"/>
      <c r="N372" s="623"/>
      <c r="O372" s="531"/>
    </row>
    <row r="373" spans="1:15">
      <c r="A373" s="633"/>
      <c r="B373" s="532"/>
      <c r="C373" s="625"/>
      <c r="D373" s="626"/>
      <c r="E373" s="628"/>
      <c r="F373" s="328"/>
      <c r="G373" s="328"/>
      <c r="H373" s="532"/>
      <c r="I373" s="532"/>
      <c r="J373" s="532"/>
      <c r="K373" s="532"/>
      <c r="L373" s="532"/>
      <c r="M373" s="595"/>
      <c r="N373" s="625"/>
      <c r="O373" s="596"/>
    </row>
    <row r="374" spans="1:15">
      <c r="A374" s="634"/>
      <c r="B374" s="515"/>
      <c r="C374" s="619"/>
      <c r="D374" s="620"/>
      <c r="E374" s="540"/>
      <c r="F374" s="515"/>
      <c r="G374" s="515"/>
      <c r="H374" s="515"/>
      <c r="I374" s="515"/>
      <c r="J374" s="515"/>
      <c r="K374" s="515"/>
      <c r="L374" s="515"/>
      <c r="M374" s="597"/>
      <c r="N374" s="619"/>
      <c r="O374" s="521"/>
    </row>
    <row r="375" spans="1:15">
      <c r="A375" s="634"/>
      <c r="B375" s="515"/>
      <c r="C375" s="619"/>
      <c r="D375" s="620"/>
      <c r="E375" s="540"/>
      <c r="F375" s="515"/>
      <c r="G375" s="515"/>
      <c r="H375" s="515"/>
      <c r="I375" s="515"/>
      <c r="J375" s="515"/>
      <c r="K375" s="515"/>
      <c r="L375" s="515"/>
      <c r="M375" s="597"/>
      <c r="N375" s="619"/>
      <c r="O375" s="521"/>
    </row>
    <row r="376" spans="1:15">
      <c r="A376" s="634"/>
      <c r="B376" s="515"/>
      <c r="C376" s="619"/>
      <c r="D376" s="620"/>
      <c r="E376" s="540"/>
      <c r="F376" s="515"/>
      <c r="G376" s="515"/>
      <c r="H376" s="515"/>
      <c r="I376" s="515"/>
      <c r="J376" s="515"/>
      <c r="K376" s="515"/>
      <c r="L376" s="515"/>
      <c r="M376" s="597"/>
      <c r="N376" s="619"/>
      <c r="O376" s="521"/>
    </row>
    <row r="377" spans="1:15">
      <c r="A377" s="634"/>
      <c r="B377" s="515"/>
      <c r="C377" s="619"/>
      <c r="D377" s="620"/>
      <c r="E377" s="540"/>
      <c r="F377" s="515"/>
      <c r="G377" s="515"/>
      <c r="H377" s="515"/>
      <c r="I377" s="515"/>
      <c r="J377" s="515"/>
      <c r="K377" s="515"/>
      <c r="L377" s="515"/>
      <c r="M377" s="597"/>
      <c r="N377" s="619"/>
      <c r="O377" s="521"/>
    </row>
    <row r="378" spans="1:15">
      <c r="A378" s="634"/>
      <c r="B378" s="515"/>
      <c r="C378" s="619"/>
      <c r="D378" s="620"/>
      <c r="E378" s="540"/>
      <c r="F378" s="515"/>
      <c r="G378" s="515"/>
      <c r="H378" s="515"/>
      <c r="I378" s="515"/>
      <c r="J378" s="515"/>
      <c r="K378" s="515"/>
      <c r="L378" s="515"/>
      <c r="M378" s="597"/>
      <c r="N378" s="619"/>
      <c r="O378" s="521"/>
    </row>
    <row r="379" spans="1:15">
      <c r="A379" s="634"/>
      <c r="B379" s="515"/>
      <c r="C379" s="619"/>
      <c r="D379" s="620"/>
      <c r="E379" s="540"/>
      <c r="F379" s="515"/>
      <c r="G379" s="515"/>
      <c r="H379" s="515"/>
      <c r="I379" s="515"/>
      <c r="J379" s="515"/>
      <c r="K379" s="515"/>
      <c r="L379" s="515"/>
      <c r="M379" s="597"/>
      <c r="N379" s="619"/>
      <c r="O379" s="521"/>
    </row>
    <row r="380" spans="1:15">
      <c r="A380" s="634"/>
      <c r="B380" s="515"/>
      <c r="C380" s="619"/>
      <c r="D380" s="620"/>
      <c r="E380" s="540"/>
      <c r="F380" s="515"/>
      <c r="G380" s="515"/>
      <c r="H380" s="515"/>
      <c r="I380" s="515"/>
      <c r="J380" s="515"/>
      <c r="K380" s="515"/>
      <c r="L380" s="515"/>
      <c r="M380" s="597"/>
      <c r="N380" s="619"/>
      <c r="O380" s="521"/>
    </row>
    <row r="381" spans="1:15">
      <c r="A381" s="634"/>
      <c r="B381" s="515"/>
      <c r="C381" s="619"/>
      <c r="D381" s="620"/>
      <c r="E381" s="540"/>
      <c r="F381" s="515"/>
      <c r="G381" s="515"/>
      <c r="H381" s="515"/>
      <c r="I381" s="515"/>
      <c r="J381" s="515"/>
      <c r="K381" s="515"/>
      <c r="L381" s="515"/>
      <c r="M381" s="597"/>
      <c r="N381" s="619"/>
      <c r="O381" s="521"/>
    </row>
    <row r="382" spans="1:15">
      <c r="A382" s="634"/>
      <c r="B382" s="515"/>
      <c r="C382" s="619"/>
      <c r="D382" s="620"/>
      <c r="E382" s="540"/>
      <c r="F382" s="515"/>
      <c r="G382" s="515"/>
      <c r="H382" s="515"/>
      <c r="I382" s="515"/>
      <c r="J382" s="515"/>
      <c r="K382" s="515"/>
      <c r="L382" s="515"/>
      <c r="M382" s="597"/>
      <c r="N382" s="619"/>
      <c r="O382" s="521"/>
    </row>
    <row r="383" spans="1:15">
      <c r="A383" s="634"/>
      <c r="B383" s="515"/>
      <c r="C383" s="619"/>
      <c r="D383" s="620"/>
      <c r="E383" s="540"/>
      <c r="F383" s="515"/>
      <c r="G383" s="515"/>
      <c r="H383" s="515"/>
      <c r="I383" s="515"/>
      <c r="J383" s="515"/>
      <c r="K383" s="515"/>
      <c r="L383" s="515"/>
      <c r="M383" s="597"/>
      <c r="N383" s="619"/>
      <c r="O383" s="521"/>
    </row>
    <row r="384" spans="1:15">
      <c r="A384" s="634"/>
      <c r="B384" s="515"/>
      <c r="C384" s="619"/>
      <c r="D384" s="620"/>
      <c r="E384" s="540"/>
      <c r="F384" s="515"/>
      <c r="G384" s="515"/>
      <c r="H384" s="515"/>
      <c r="I384" s="515"/>
      <c r="J384" s="515"/>
      <c r="K384" s="515"/>
      <c r="L384" s="515"/>
      <c r="M384" s="597"/>
      <c r="N384" s="619"/>
      <c r="O384" s="521"/>
    </row>
    <row r="385" spans="1:15">
      <c r="A385" s="634"/>
      <c r="B385" s="515"/>
      <c r="C385" s="619"/>
      <c r="D385" s="620"/>
      <c r="E385" s="540"/>
      <c r="F385" s="515"/>
      <c r="G385" s="515"/>
      <c r="H385" s="515"/>
      <c r="I385" s="515"/>
      <c r="J385" s="515"/>
      <c r="K385" s="515"/>
      <c r="L385" s="515"/>
      <c r="M385" s="597"/>
      <c r="N385" s="619"/>
      <c r="O385" s="521"/>
    </row>
    <row r="386" spans="1:15">
      <c r="A386" s="634"/>
      <c r="B386" s="515"/>
      <c r="C386" s="619"/>
      <c r="D386" s="620"/>
      <c r="E386" s="540"/>
      <c r="F386" s="515"/>
      <c r="G386" s="515"/>
      <c r="H386" s="515"/>
      <c r="I386" s="515"/>
      <c r="J386" s="515"/>
      <c r="K386" s="515"/>
      <c r="L386" s="515"/>
      <c r="M386" s="597"/>
      <c r="N386" s="619"/>
      <c r="O386" s="521"/>
    </row>
    <row r="387" spans="1:15">
      <c r="A387" s="634"/>
      <c r="B387" s="515"/>
      <c r="C387" s="619"/>
      <c r="D387" s="620"/>
      <c r="E387" s="540"/>
      <c r="F387" s="597"/>
      <c r="G387" s="597"/>
      <c r="H387" s="515"/>
      <c r="I387" s="515"/>
      <c r="J387" s="515"/>
      <c r="K387" s="515"/>
      <c r="L387" s="515"/>
      <c r="M387" s="597"/>
      <c r="N387" s="619"/>
      <c r="O387" s="521"/>
    </row>
    <row r="388" spans="1:15">
      <c r="A388" s="634"/>
      <c r="B388" s="515"/>
      <c r="C388" s="619"/>
      <c r="D388" s="620"/>
      <c r="E388" s="540"/>
      <c r="F388" s="515"/>
      <c r="G388" s="515"/>
      <c r="H388" s="515"/>
      <c r="I388" s="515"/>
      <c r="J388" s="515"/>
      <c r="K388" s="515"/>
      <c r="L388" s="515"/>
      <c r="M388" s="597"/>
      <c r="N388" s="619"/>
      <c r="O388" s="521"/>
    </row>
    <row r="389" spans="1:15">
      <c r="A389" s="634"/>
      <c r="B389" s="515"/>
      <c r="C389" s="619"/>
      <c r="D389" s="620"/>
      <c r="E389" s="540"/>
      <c r="F389" s="515"/>
      <c r="G389" s="515"/>
      <c r="H389" s="515"/>
      <c r="I389" s="515"/>
      <c r="J389" s="515"/>
      <c r="K389" s="515"/>
      <c r="L389" s="515"/>
      <c r="M389" s="597"/>
      <c r="N389" s="619"/>
      <c r="O389" s="521"/>
    </row>
    <row r="390" spans="1:15">
      <c r="A390" s="634"/>
      <c r="B390" s="515"/>
      <c r="C390" s="619"/>
      <c r="D390" s="620"/>
      <c r="E390" s="540"/>
      <c r="F390" s="515"/>
      <c r="G390" s="515"/>
      <c r="H390" s="515"/>
      <c r="I390" s="515"/>
      <c r="J390" s="515"/>
      <c r="K390" s="515"/>
      <c r="L390" s="515"/>
      <c r="M390" s="597"/>
      <c r="N390" s="619"/>
      <c r="O390" s="521"/>
    </row>
    <row r="391" spans="1:15">
      <c r="A391" s="634"/>
      <c r="B391" s="515"/>
      <c r="C391" s="619"/>
      <c r="D391" s="620"/>
      <c r="E391" s="540"/>
      <c r="F391" s="515"/>
      <c r="G391" s="515"/>
      <c r="H391" s="515"/>
      <c r="I391" s="515"/>
      <c r="J391" s="515"/>
      <c r="K391" s="515"/>
      <c r="L391" s="515"/>
      <c r="M391" s="597"/>
      <c r="N391" s="619"/>
      <c r="O391" s="521"/>
    </row>
    <row r="392" spans="1:15" ht="15.75" thickBot="1">
      <c r="A392" s="635"/>
      <c r="B392" s="523"/>
      <c r="C392" s="623"/>
      <c r="D392" s="624"/>
      <c r="E392" s="547"/>
      <c r="F392" s="316"/>
      <c r="G392" s="316"/>
      <c r="H392" s="523"/>
      <c r="I392" s="523"/>
      <c r="J392" s="523"/>
      <c r="K392" s="523"/>
      <c r="L392" s="523"/>
      <c r="M392" s="526"/>
      <c r="N392" s="623"/>
      <c r="O392" s="531"/>
    </row>
    <row r="393" spans="1:15">
      <c r="A393" s="633"/>
      <c r="B393" s="532"/>
      <c r="C393" s="625"/>
      <c r="D393" s="626"/>
      <c r="E393" s="628"/>
      <c r="F393" s="328"/>
      <c r="G393" s="328"/>
      <c r="H393" s="532"/>
      <c r="I393" s="532"/>
      <c r="J393" s="532"/>
      <c r="K393" s="532"/>
      <c r="L393" s="532"/>
      <c r="M393" s="595"/>
      <c r="N393" s="625"/>
      <c r="O393" s="596"/>
    </row>
    <row r="394" spans="1:15">
      <c r="A394" s="634"/>
      <c r="B394" s="515"/>
      <c r="C394" s="619"/>
      <c r="D394" s="620"/>
      <c r="E394" s="540"/>
      <c r="F394" s="515"/>
      <c r="G394" s="515"/>
      <c r="H394" s="515"/>
      <c r="I394" s="515"/>
      <c r="J394" s="515"/>
      <c r="K394" s="515"/>
      <c r="L394" s="515"/>
      <c r="M394" s="597"/>
      <c r="N394" s="619"/>
      <c r="O394" s="521"/>
    </row>
    <row r="395" spans="1:15">
      <c r="A395" s="634"/>
      <c r="B395" s="515"/>
      <c r="C395" s="619"/>
      <c r="D395" s="620"/>
      <c r="E395" s="540"/>
      <c r="F395" s="515"/>
      <c r="G395" s="515"/>
      <c r="H395" s="515"/>
      <c r="I395" s="515"/>
      <c r="J395" s="515"/>
      <c r="K395" s="515"/>
      <c r="L395" s="515"/>
      <c r="M395" s="597"/>
      <c r="N395" s="619"/>
      <c r="O395" s="521"/>
    </row>
    <row r="396" spans="1:15">
      <c r="A396" s="634"/>
      <c r="B396" s="515"/>
      <c r="C396" s="619"/>
      <c r="D396" s="620"/>
      <c r="E396" s="540"/>
      <c r="F396" s="515"/>
      <c r="G396" s="515"/>
      <c r="H396" s="515"/>
      <c r="I396" s="515"/>
      <c r="J396" s="515"/>
      <c r="K396" s="515"/>
      <c r="L396" s="515"/>
      <c r="M396" s="597"/>
      <c r="N396" s="619"/>
      <c r="O396" s="521"/>
    </row>
    <row r="397" spans="1:15">
      <c r="A397" s="634"/>
      <c r="B397" s="515"/>
      <c r="C397" s="619"/>
      <c r="D397" s="620"/>
      <c r="E397" s="540"/>
      <c r="F397" s="515"/>
      <c r="G397" s="515"/>
      <c r="H397" s="515"/>
      <c r="I397" s="515"/>
      <c r="J397" s="515"/>
      <c r="K397" s="515"/>
      <c r="L397" s="515"/>
      <c r="M397" s="597"/>
      <c r="N397" s="619"/>
      <c r="O397" s="521"/>
    </row>
    <row r="398" spans="1:15">
      <c r="A398" s="634"/>
      <c r="B398" s="515"/>
      <c r="C398" s="619"/>
      <c r="D398" s="620"/>
      <c r="E398" s="540"/>
      <c r="F398" s="515"/>
      <c r="G398" s="515"/>
      <c r="H398" s="515"/>
      <c r="I398" s="515"/>
      <c r="J398" s="515"/>
      <c r="K398" s="515"/>
      <c r="L398" s="515"/>
      <c r="M398" s="597"/>
      <c r="N398" s="619"/>
      <c r="O398" s="521"/>
    </row>
    <row r="399" spans="1:15">
      <c r="A399" s="634"/>
      <c r="B399" s="515"/>
      <c r="C399" s="619"/>
      <c r="D399" s="620"/>
      <c r="E399" s="540"/>
      <c r="F399" s="515"/>
      <c r="G399" s="515"/>
      <c r="H399" s="515"/>
      <c r="I399" s="515"/>
      <c r="J399" s="515"/>
      <c r="K399" s="515"/>
      <c r="L399" s="515"/>
      <c r="M399" s="597"/>
      <c r="N399" s="619"/>
      <c r="O399" s="521"/>
    </row>
    <row r="400" spans="1:15">
      <c r="A400" s="634"/>
      <c r="B400" s="515"/>
      <c r="C400" s="619"/>
      <c r="D400" s="620"/>
      <c r="E400" s="540"/>
      <c r="F400" s="515"/>
      <c r="G400" s="515"/>
      <c r="H400" s="515"/>
      <c r="I400" s="515"/>
      <c r="J400" s="515"/>
      <c r="K400" s="515"/>
      <c r="L400" s="515"/>
      <c r="M400" s="597"/>
      <c r="N400" s="619"/>
      <c r="O400" s="521"/>
    </row>
    <row r="401" spans="1:15">
      <c r="A401" s="634"/>
      <c r="B401" s="515"/>
      <c r="C401" s="619"/>
      <c r="D401" s="620"/>
      <c r="E401" s="540"/>
      <c r="F401" s="515"/>
      <c r="G401" s="515"/>
      <c r="H401" s="515"/>
      <c r="I401" s="515"/>
      <c r="J401" s="515"/>
      <c r="K401" s="515"/>
      <c r="L401" s="515"/>
      <c r="M401" s="597"/>
      <c r="N401" s="619"/>
      <c r="O401" s="521"/>
    </row>
    <row r="402" spans="1:15">
      <c r="A402" s="634"/>
      <c r="B402" s="515"/>
      <c r="C402" s="619"/>
      <c r="D402" s="620"/>
      <c r="E402" s="540"/>
      <c r="F402" s="515"/>
      <c r="G402" s="515"/>
      <c r="H402" s="515"/>
      <c r="I402" s="515"/>
      <c r="J402" s="515"/>
      <c r="K402" s="515"/>
      <c r="L402" s="515"/>
      <c r="M402" s="597"/>
      <c r="N402" s="619"/>
      <c r="O402" s="521"/>
    </row>
    <row r="403" spans="1:15">
      <c r="A403" s="634"/>
      <c r="B403" s="515"/>
      <c r="C403" s="619"/>
      <c r="D403" s="620"/>
      <c r="E403" s="540"/>
      <c r="F403" s="515"/>
      <c r="G403" s="515"/>
      <c r="H403" s="515"/>
      <c r="I403" s="515"/>
      <c r="J403" s="515"/>
      <c r="K403" s="515"/>
      <c r="L403" s="515"/>
      <c r="M403" s="597"/>
      <c r="N403" s="619"/>
      <c r="O403" s="521"/>
    </row>
    <row r="404" spans="1:15">
      <c r="A404" s="634"/>
      <c r="B404" s="515"/>
      <c r="C404" s="619"/>
      <c r="D404" s="620"/>
      <c r="E404" s="540"/>
      <c r="F404" s="515"/>
      <c r="G404" s="515"/>
      <c r="H404" s="515"/>
      <c r="I404" s="515"/>
      <c r="J404" s="515"/>
      <c r="K404" s="515"/>
      <c r="L404" s="515"/>
      <c r="M404" s="597"/>
      <c r="N404" s="619"/>
      <c r="O404" s="521"/>
    </row>
    <row r="405" spans="1:15">
      <c r="A405" s="634"/>
      <c r="B405" s="515"/>
      <c r="C405" s="619"/>
      <c r="D405" s="620"/>
      <c r="E405" s="540"/>
      <c r="F405" s="515"/>
      <c r="G405" s="515"/>
      <c r="H405" s="515"/>
      <c r="I405" s="515"/>
      <c r="J405" s="515"/>
      <c r="K405" s="515"/>
      <c r="L405" s="515"/>
      <c r="M405" s="597"/>
      <c r="N405" s="619"/>
      <c r="O405" s="521"/>
    </row>
    <row r="406" spans="1:15">
      <c r="A406" s="634"/>
      <c r="B406" s="515"/>
      <c r="C406" s="619"/>
      <c r="D406" s="620"/>
      <c r="E406" s="540"/>
      <c r="F406" s="515"/>
      <c r="G406" s="515"/>
      <c r="H406" s="515"/>
      <c r="I406" s="515"/>
      <c r="J406" s="515"/>
      <c r="K406" s="515"/>
      <c r="L406" s="515"/>
      <c r="M406" s="597"/>
      <c r="N406" s="619"/>
      <c r="O406" s="521"/>
    </row>
    <row r="407" spans="1:15">
      <c r="A407" s="634"/>
      <c r="B407" s="515"/>
      <c r="C407" s="619"/>
      <c r="D407" s="620"/>
      <c r="E407" s="540"/>
      <c r="F407" s="597"/>
      <c r="G407" s="597"/>
      <c r="H407" s="515"/>
      <c r="I407" s="515"/>
      <c r="J407" s="515"/>
      <c r="K407" s="515"/>
      <c r="L407" s="515"/>
      <c r="M407" s="597"/>
      <c r="N407" s="619"/>
      <c r="O407" s="521"/>
    </row>
    <row r="408" spans="1:15">
      <c r="A408" s="634"/>
      <c r="B408" s="515"/>
      <c r="C408" s="619"/>
      <c r="D408" s="620"/>
      <c r="E408" s="540"/>
      <c r="F408" s="515"/>
      <c r="G408" s="515"/>
      <c r="H408" s="515"/>
      <c r="I408" s="515"/>
      <c r="J408" s="515"/>
      <c r="K408" s="515"/>
      <c r="L408" s="515"/>
      <c r="M408" s="597"/>
      <c r="N408" s="619"/>
      <c r="O408" s="521"/>
    </row>
    <row r="409" spans="1:15">
      <c r="A409" s="634"/>
      <c r="B409" s="515"/>
      <c r="C409" s="619"/>
      <c r="D409" s="620"/>
      <c r="E409" s="540"/>
      <c r="F409" s="515"/>
      <c r="G409" s="515"/>
      <c r="H409" s="515"/>
      <c r="I409" s="515"/>
      <c r="J409" s="515"/>
      <c r="K409" s="515"/>
      <c r="L409" s="515"/>
      <c r="M409" s="597"/>
      <c r="N409" s="619"/>
      <c r="O409" s="521"/>
    </row>
    <row r="410" spans="1:15">
      <c r="A410" s="634"/>
      <c r="B410" s="515"/>
      <c r="C410" s="619"/>
      <c r="D410" s="620"/>
      <c r="E410" s="540"/>
      <c r="F410" s="515"/>
      <c r="G410" s="515"/>
      <c r="H410" s="515"/>
      <c r="I410" s="515"/>
      <c r="J410" s="515"/>
      <c r="K410" s="515"/>
      <c r="L410" s="515"/>
      <c r="M410" s="597"/>
      <c r="N410" s="619"/>
      <c r="O410" s="521"/>
    </row>
    <row r="411" spans="1:15">
      <c r="A411" s="634"/>
      <c r="B411" s="515"/>
      <c r="C411" s="619"/>
      <c r="D411" s="620"/>
      <c r="E411" s="540"/>
      <c r="F411" s="515"/>
      <c r="G411" s="515"/>
      <c r="H411" s="515"/>
      <c r="I411" s="515"/>
      <c r="J411" s="515"/>
      <c r="K411" s="515"/>
      <c r="L411" s="515"/>
      <c r="M411" s="597"/>
      <c r="N411" s="619"/>
      <c r="O411" s="521"/>
    </row>
    <row r="412" spans="1:15" ht="15.75" thickBot="1">
      <c r="A412" s="635"/>
      <c r="B412" s="523"/>
      <c r="C412" s="623"/>
      <c r="D412" s="624"/>
      <c r="E412" s="547"/>
      <c r="F412" s="316"/>
      <c r="G412" s="316"/>
      <c r="H412" s="523"/>
      <c r="I412" s="523"/>
      <c r="J412" s="523"/>
      <c r="K412" s="523"/>
      <c r="L412" s="523"/>
      <c r="M412" s="526"/>
      <c r="N412" s="623"/>
      <c r="O412" s="531"/>
    </row>
    <row r="413" spans="1:15">
      <c r="A413" s="633"/>
      <c r="B413" s="532"/>
      <c r="C413" s="625"/>
      <c r="D413" s="626"/>
      <c r="E413" s="628"/>
      <c r="F413" s="328"/>
      <c r="G413" s="328"/>
      <c r="H413" s="532"/>
      <c r="I413" s="532"/>
      <c r="J413" s="532"/>
      <c r="K413" s="532"/>
      <c r="L413" s="532"/>
      <c r="M413" s="595"/>
      <c r="N413" s="625"/>
      <c r="O413" s="596"/>
    </row>
    <row r="414" spans="1:15">
      <c r="A414" s="634"/>
      <c r="B414" s="515"/>
      <c r="C414" s="619"/>
      <c r="D414" s="620"/>
      <c r="E414" s="540"/>
      <c r="F414" s="515"/>
      <c r="G414" s="515"/>
      <c r="H414" s="515"/>
      <c r="I414" s="515"/>
      <c r="J414" s="515"/>
      <c r="K414" s="515"/>
      <c r="L414" s="515"/>
      <c r="M414" s="597"/>
      <c r="N414" s="619"/>
      <c r="O414" s="521"/>
    </row>
    <row r="415" spans="1:15">
      <c r="A415" s="634"/>
      <c r="B415" s="515"/>
      <c r="C415" s="619"/>
      <c r="D415" s="620"/>
      <c r="E415" s="540"/>
      <c r="F415" s="515"/>
      <c r="G415" s="515"/>
      <c r="H415" s="515"/>
      <c r="I415" s="515"/>
      <c r="J415" s="515"/>
      <c r="K415" s="515"/>
      <c r="L415" s="515"/>
      <c r="M415" s="597"/>
      <c r="N415" s="619"/>
      <c r="O415" s="521"/>
    </row>
    <row r="416" spans="1:15">
      <c r="A416" s="634"/>
      <c r="B416" s="515"/>
      <c r="C416" s="619"/>
      <c r="D416" s="620"/>
      <c r="E416" s="540"/>
      <c r="F416" s="515"/>
      <c r="G416" s="515"/>
      <c r="H416" s="515"/>
      <c r="I416" s="515"/>
      <c r="J416" s="515"/>
      <c r="K416" s="515"/>
      <c r="L416" s="515"/>
      <c r="M416" s="597"/>
      <c r="N416" s="619"/>
      <c r="O416" s="521"/>
    </row>
    <row r="417" spans="1:15">
      <c r="A417" s="634"/>
      <c r="B417" s="515"/>
      <c r="C417" s="619"/>
      <c r="D417" s="620"/>
      <c r="E417" s="540"/>
      <c r="F417" s="515"/>
      <c r="G417" s="515"/>
      <c r="H417" s="515"/>
      <c r="I417" s="515"/>
      <c r="J417" s="515"/>
      <c r="K417" s="515"/>
      <c r="L417" s="515"/>
      <c r="M417" s="597"/>
      <c r="N417" s="619"/>
      <c r="O417" s="521"/>
    </row>
    <row r="418" spans="1:15">
      <c r="A418" s="634"/>
      <c r="B418" s="515"/>
      <c r="C418" s="619"/>
      <c r="D418" s="620"/>
      <c r="E418" s="540"/>
      <c r="F418" s="515"/>
      <c r="G418" s="515"/>
      <c r="H418" s="515"/>
      <c r="I418" s="515"/>
      <c r="J418" s="515"/>
      <c r="K418" s="515"/>
      <c r="L418" s="515"/>
      <c r="M418" s="597"/>
      <c r="N418" s="619"/>
      <c r="O418" s="521"/>
    </row>
    <row r="419" spans="1:15">
      <c r="A419" s="634"/>
      <c r="B419" s="515"/>
      <c r="C419" s="619"/>
      <c r="D419" s="620"/>
      <c r="E419" s="540"/>
      <c r="F419" s="515"/>
      <c r="G419" s="515"/>
      <c r="H419" s="515"/>
      <c r="I419" s="515"/>
      <c r="J419" s="515"/>
      <c r="K419" s="515"/>
      <c r="L419" s="515"/>
      <c r="M419" s="597"/>
      <c r="N419" s="619"/>
      <c r="O419" s="521"/>
    </row>
    <row r="420" spans="1:15">
      <c r="A420" s="634"/>
      <c r="B420" s="515"/>
      <c r="C420" s="619"/>
      <c r="D420" s="620"/>
      <c r="E420" s="540"/>
      <c r="F420" s="515"/>
      <c r="G420" s="515"/>
      <c r="H420" s="515"/>
      <c r="I420" s="515"/>
      <c r="J420" s="515"/>
      <c r="K420" s="515"/>
      <c r="L420" s="515"/>
      <c r="M420" s="597"/>
      <c r="N420" s="619"/>
      <c r="O420" s="521"/>
    </row>
    <row r="421" spans="1:15">
      <c r="A421" s="634"/>
      <c r="B421" s="515"/>
      <c r="C421" s="619"/>
      <c r="D421" s="620"/>
      <c r="E421" s="540"/>
      <c r="F421" s="515"/>
      <c r="G421" s="515"/>
      <c r="H421" s="515"/>
      <c r="I421" s="515"/>
      <c r="J421" s="515"/>
      <c r="K421" s="515"/>
      <c r="L421" s="515"/>
      <c r="M421" s="597"/>
      <c r="N421" s="619"/>
      <c r="O421" s="521"/>
    </row>
    <row r="422" spans="1:15">
      <c r="A422" s="634"/>
      <c r="B422" s="515"/>
      <c r="C422" s="619"/>
      <c r="D422" s="620"/>
      <c r="E422" s="540"/>
      <c r="F422" s="515"/>
      <c r="G422" s="515"/>
      <c r="H422" s="515"/>
      <c r="I422" s="515"/>
      <c r="J422" s="515"/>
      <c r="K422" s="515"/>
      <c r="L422" s="515"/>
      <c r="M422" s="597"/>
      <c r="N422" s="619"/>
      <c r="O422" s="521"/>
    </row>
    <row r="423" spans="1:15">
      <c r="A423" s="634"/>
      <c r="B423" s="515"/>
      <c r="C423" s="619"/>
      <c r="D423" s="620"/>
      <c r="E423" s="540"/>
      <c r="F423" s="515"/>
      <c r="G423" s="515"/>
      <c r="H423" s="515"/>
      <c r="I423" s="515"/>
      <c r="J423" s="515"/>
      <c r="K423" s="515"/>
      <c r="L423" s="515"/>
      <c r="M423" s="597"/>
      <c r="N423" s="619"/>
      <c r="O423" s="521"/>
    </row>
    <row r="424" spans="1:15">
      <c r="A424" s="634"/>
      <c r="B424" s="515"/>
      <c r="C424" s="619"/>
      <c r="D424" s="620"/>
      <c r="E424" s="540"/>
      <c r="F424" s="515"/>
      <c r="G424" s="515"/>
      <c r="H424" s="515"/>
      <c r="I424" s="515"/>
      <c r="J424" s="515"/>
      <c r="K424" s="515"/>
      <c r="L424" s="515"/>
      <c r="M424" s="597"/>
      <c r="N424" s="619"/>
      <c r="O424" s="521"/>
    </row>
    <row r="425" spans="1:15">
      <c r="A425" s="634"/>
      <c r="B425" s="515"/>
      <c r="C425" s="619"/>
      <c r="D425" s="620"/>
      <c r="E425" s="540"/>
      <c r="F425" s="515"/>
      <c r="G425" s="515"/>
      <c r="H425" s="515"/>
      <c r="I425" s="515"/>
      <c r="J425" s="515"/>
      <c r="K425" s="515"/>
      <c r="L425" s="515"/>
      <c r="M425" s="597"/>
      <c r="N425" s="619"/>
      <c r="O425" s="521"/>
    </row>
    <row r="426" spans="1:15">
      <c r="A426" s="634"/>
      <c r="B426" s="515"/>
      <c r="C426" s="619"/>
      <c r="D426" s="620"/>
      <c r="E426" s="540"/>
      <c r="F426" s="515"/>
      <c r="G426" s="515"/>
      <c r="H426" s="515"/>
      <c r="I426" s="515"/>
      <c r="J426" s="515"/>
      <c r="K426" s="515"/>
      <c r="L426" s="515"/>
      <c r="M426" s="597"/>
      <c r="N426" s="619"/>
      <c r="O426" s="521"/>
    </row>
    <row r="427" spans="1:15">
      <c r="A427" s="634"/>
      <c r="B427" s="515"/>
      <c r="C427" s="619"/>
      <c r="D427" s="620"/>
      <c r="E427" s="540"/>
      <c r="F427" s="597"/>
      <c r="G427" s="597"/>
      <c r="H427" s="515"/>
      <c r="I427" s="515"/>
      <c r="J427" s="515"/>
      <c r="K427" s="515"/>
      <c r="L427" s="515"/>
      <c r="M427" s="597"/>
      <c r="N427" s="619"/>
      <c r="O427" s="521"/>
    </row>
    <row r="428" spans="1:15">
      <c r="A428" s="634"/>
      <c r="B428" s="515"/>
      <c r="C428" s="619"/>
      <c r="D428" s="620"/>
      <c r="E428" s="540"/>
      <c r="F428" s="515"/>
      <c r="G428" s="515"/>
      <c r="H428" s="515"/>
      <c r="I428" s="515"/>
      <c r="J428" s="515"/>
      <c r="K428" s="515"/>
      <c r="L428" s="515"/>
      <c r="M428" s="597"/>
      <c r="N428" s="619"/>
      <c r="O428" s="521"/>
    </row>
    <row r="429" spans="1:15">
      <c r="A429" s="634"/>
      <c r="B429" s="515"/>
      <c r="C429" s="619"/>
      <c r="D429" s="620"/>
      <c r="E429" s="540"/>
      <c r="F429" s="515"/>
      <c r="G429" s="515"/>
      <c r="H429" s="515"/>
      <c r="I429" s="515"/>
      <c r="J429" s="515"/>
      <c r="K429" s="515"/>
      <c r="L429" s="515"/>
      <c r="M429" s="597"/>
      <c r="N429" s="619"/>
      <c r="O429" s="521"/>
    </row>
    <row r="430" spans="1:15">
      <c r="A430" s="634"/>
      <c r="B430" s="515"/>
      <c r="C430" s="619"/>
      <c r="D430" s="620"/>
      <c r="E430" s="540"/>
      <c r="F430" s="515"/>
      <c r="G430" s="515"/>
      <c r="H430" s="515"/>
      <c r="I430" s="515"/>
      <c r="J430" s="515"/>
      <c r="K430" s="515"/>
      <c r="L430" s="515"/>
      <c r="M430" s="597"/>
      <c r="N430" s="619"/>
      <c r="O430" s="521"/>
    </row>
    <row r="431" spans="1:15">
      <c r="A431" s="634"/>
      <c r="B431" s="515"/>
      <c r="C431" s="619"/>
      <c r="D431" s="620"/>
      <c r="E431" s="540"/>
      <c r="F431" s="515"/>
      <c r="G431" s="515"/>
      <c r="H431" s="515"/>
      <c r="I431" s="515"/>
      <c r="J431" s="515"/>
      <c r="K431" s="515"/>
      <c r="L431" s="515"/>
      <c r="M431" s="597"/>
      <c r="N431" s="619"/>
      <c r="O431" s="521"/>
    </row>
    <row r="432" spans="1:15" ht="15.75" thickBot="1">
      <c r="A432" s="635"/>
      <c r="B432" s="523"/>
      <c r="C432" s="623"/>
      <c r="D432" s="624"/>
      <c r="E432" s="547"/>
      <c r="F432" s="316"/>
      <c r="G432" s="316"/>
      <c r="H432" s="523"/>
      <c r="I432" s="523"/>
      <c r="J432" s="523"/>
      <c r="K432" s="523"/>
      <c r="L432" s="523"/>
      <c r="M432" s="526"/>
      <c r="N432" s="623"/>
      <c r="O432" s="531"/>
    </row>
    <row r="433" spans="1:15">
      <c r="A433" s="633"/>
      <c r="B433" s="532"/>
      <c r="C433" s="625"/>
      <c r="D433" s="626"/>
      <c r="E433" s="628"/>
      <c r="F433" s="328"/>
      <c r="G433" s="328"/>
      <c r="H433" s="532"/>
      <c r="I433" s="532"/>
      <c r="J433" s="532"/>
      <c r="K433" s="532"/>
      <c r="L433" s="532"/>
      <c r="M433" s="595"/>
      <c r="N433" s="625"/>
      <c r="O433" s="596"/>
    </row>
    <row r="434" spans="1:15">
      <c r="A434" s="634"/>
      <c r="B434" s="515"/>
      <c r="C434" s="619"/>
      <c r="D434" s="620"/>
      <c r="E434" s="540"/>
      <c r="F434" s="515"/>
      <c r="G434" s="515"/>
      <c r="H434" s="515"/>
      <c r="I434" s="515"/>
      <c r="J434" s="515"/>
      <c r="K434" s="515"/>
      <c r="L434" s="515"/>
      <c r="M434" s="597"/>
      <c r="N434" s="619"/>
      <c r="O434" s="521"/>
    </row>
    <row r="435" spans="1:15">
      <c r="A435" s="634"/>
      <c r="B435" s="515"/>
      <c r="C435" s="619"/>
      <c r="D435" s="620"/>
      <c r="E435" s="540"/>
      <c r="F435" s="515"/>
      <c r="G435" s="515"/>
      <c r="H435" s="515"/>
      <c r="I435" s="515"/>
      <c r="J435" s="515"/>
      <c r="K435" s="515"/>
      <c r="L435" s="515"/>
      <c r="M435" s="597"/>
      <c r="N435" s="619"/>
      <c r="O435" s="521"/>
    </row>
    <row r="436" spans="1:15">
      <c r="A436" s="634"/>
      <c r="B436" s="515"/>
      <c r="C436" s="619"/>
      <c r="D436" s="620"/>
      <c r="E436" s="540"/>
      <c r="F436" s="515"/>
      <c r="G436" s="515"/>
      <c r="H436" s="515"/>
      <c r="I436" s="515"/>
      <c r="J436" s="515"/>
      <c r="K436" s="515"/>
      <c r="L436" s="515"/>
      <c r="M436" s="597"/>
      <c r="N436" s="619"/>
      <c r="O436" s="521"/>
    </row>
    <row r="437" spans="1:15">
      <c r="A437" s="634"/>
      <c r="B437" s="515"/>
      <c r="C437" s="619"/>
      <c r="D437" s="620"/>
      <c r="E437" s="540"/>
      <c r="F437" s="515"/>
      <c r="G437" s="515"/>
      <c r="H437" s="515"/>
      <c r="I437" s="515"/>
      <c r="J437" s="515"/>
      <c r="K437" s="515"/>
      <c r="L437" s="515"/>
      <c r="M437" s="597"/>
      <c r="N437" s="619"/>
      <c r="O437" s="521"/>
    </row>
    <row r="438" spans="1:15">
      <c r="A438" s="634"/>
      <c r="B438" s="515"/>
      <c r="C438" s="619"/>
      <c r="D438" s="620"/>
      <c r="E438" s="540"/>
      <c r="F438" s="515"/>
      <c r="G438" s="515"/>
      <c r="H438" s="515"/>
      <c r="I438" s="515"/>
      <c r="J438" s="515"/>
      <c r="K438" s="515"/>
      <c r="L438" s="515"/>
      <c r="M438" s="597"/>
      <c r="N438" s="619"/>
      <c r="O438" s="521"/>
    </row>
    <row r="439" spans="1:15">
      <c r="A439" s="634"/>
      <c r="B439" s="515"/>
      <c r="C439" s="619"/>
      <c r="D439" s="620"/>
      <c r="E439" s="540"/>
      <c r="F439" s="515"/>
      <c r="G439" s="515"/>
      <c r="H439" s="515"/>
      <c r="I439" s="515"/>
      <c r="J439" s="515"/>
      <c r="K439" s="515"/>
      <c r="L439" s="515"/>
      <c r="M439" s="597"/>
      <c r="N439" s="619"/>
      <c r="O439" s="521"/>
    </row>
    <row r="440" spans="1:15">
      <c r="A440" s="634"/>
      <c r="B440" s="515"/>
      <c r="C440" s="619"/>
      <c r="D440" s="620"/>
      <c r="E440" s="540"/>
      <c r="F440" s="515"/>
      <c r="G440" s="515"/>
      <c r="H440" s="515"/>
      <c r="I440" s="515"/>
      <c r="J440" s="515"/>
      <c r="K440" s="515"/>
      <c r="L440" s="515"/>
      <c r="M440" s="597"/>
      <c r="N440" s="619"/>
      <c r="O440" s="521"/>
    </row>
    <row r="441" spans="1:15">
      <c r="A441" s="634"/>
      <c r="B441" s="515"/>
      <c r="C441" s="619"/>
      <c r="D441" s="620"/>
      <c r="E441" s="540"/>
      <c r="F441" s="515"/>
      <c r="G441" s="515"/>
      <c r="H441" s="515"/>
      <c r="I441" s="515"/>
      <c r="J441" s="515"/>
      <c r="K441" s="515"/>
      <c r="L441" s="515"/>
      <c r="M441" s="597"/>
      <c r="N441" s="619"/>
      <c r="O441" s="521"/>
    </row>
    <row r="442" spans="1:15">
      <c r="A442" s="634"/>
      <c r="B442" s="515"/>
      <c r="C442" s="619"/>
      <c r="D442" s="620"/>
      <c r="E442" s="540"/>
      <c r="F442" s="515"/>
      <c r="G442" s="515"/>
      <c r="H442" s="515"/>
      <c r="I442" s="515"/>
      <c r="J442" s="515"/>
      <c r="K442" s="515"/>
      <c r="L442" s="515"/>
      <c r="M442" s="597"/>
      <c r="N442" s="619"/>
      <c r="O442" s="521"/>
    </row>
    <row r="443" spans="1:15">
      <c r="A443" s="634"/>
      <c r="B443" s="515"/>
      <c r="C443" s="619"/>
      <c r="D443" s="620"/>
      <c r="E443" s="540"/>
      <c r="F443" s="515"/>
      <c r="G443" s="515"/>
      <c r="H443" s="515"/>
      <c r="I443" s="515"/>
      <c r="J443" s="515"/>
      <c r="K443" s="515"/>
      <c r="L443" s="515"/>
      <c r="M443" s="597"/>
      <c r="N443" s="619"/>
      <c r="O443" s="521"/>
    </row>
    <row r="444" spans="1:15">
      <c r="A444" s="634"/>
      <c r="B444" s="515"/>
      <c r="C444" s="619"/>
      <c r="D444" s="620"/>
      <c r="E444" s="540"/>
      <c r="F444" s="515"/>
      <c r="G444" s="515"/>
      <c r="H444" s="515"/>
      <c r="I444" s="515"/>
      <c r="J444" s="515"/>
      <c r="K444" s="515"/>
      <c r="L444" s="515"/>
      <c r="M444" s="597"/>
      <c r="N444" s="619"/>
      <c r="O444" s="521"/>
    </row>
    <row r="445" spans="1:15">
      <c r="A445" s="634"/>
      <c r="B445" s="515"/>
      <c r="C445" s="619"/>
      <c r="D445" s="620"/>
      <c r="E445" s="540"/>
      <c r="F445" s="515"/>
      <c r="G445" s="515"/>
      <c r="H445" s="515"/>
      <c r="I445" s="515"/>
      <c r="J445" s="515"/>
      <c r="K445" s="515"/>
      <c r="L445" s="515"/>
      <c r="M445" s="597"/>
      <c r="N445" s="619"/>
      <c r="O445" s="521"/>
    </row>
    <row r="446" spans="1:15">
      <c r="A446" s="634"/>
      <c r="B446" s="515"/>
      <c r="C446" s="619"/>
      <c r="D446" s="620"/>
      <c r="E446" s="540"/>
      <c r="F446" s="515"/>
      <c r="G446" s="515"/>
      <c r="H446" s="515"/>
      <c r="I446" s="515"/>
      <c r="J446" s="515"/>
      <c r="K446" s="515"/>
      <c r="L446" s="515"/>
      <c r="M446" s="597"/>
      <c r="N446" s="619"/>
      <c r="O446" s="521"/>
    </row>
    <row r="447" spans="1:15">
      <c r="A447" s="634"/>
      <c r="B447" s="515"/>
      <c r="C447" s="619"/>
      <c r="D447" s="620"/>
      <c r="E447" s="540"/>
      <c r="F447" s="597"/>
      <c r="G447" s="597"/>
      <c r="H447" s="515"/>
      <c r="I447" s="515"/>
      <c r="J447" s="515"/>
      <c r="K447" s="515"/>
      <c r="L447" s="515"/>
      <c r="M447" s="597"/>
      <c r="N447" s="619"/>
      <c r="O447" s="521"/>
    </row>
    <row r="448" spans="1:15">
      <c r="A448" s="634"/>
      <c r="B448" s="515"/>
      <c r="C448" s="619"/>
      <c r="D448" s="620"/>
      <c r="E448" s="540"/>
      <c r="F448" s="515"/>
      <c r="G448" s="515"/>
      <c r="H448" s="515"/>
      <c r="I448" s="515"/>
      <c r="J448" s="515"/>
      <c r="K448" s="515"/>
      <c r="L448" s="515"/>
      <c r="M448" s="597"/>
      <c r="N448" s="619"/>
      <c r="O448" s="521"/>
    </row>
    <row r="449" spans="1:15">
      <c r="A449" s="634"/>
      <c r="B449" s="515"/>
      <c r="C449" s="619"/>
      <c r="D449" s="620"/>
      <c r="E449" s="540"/>
      <c r="F449" s="515"/>
      <c r="G449" s="515"/>
      <c r="H449" s="515"/>
      <c r="I449" s="515"/>
      <c r="J449" s="515"/>
      <c r="K449" s="515"/>
      <c r="L449" s="515"/>
      <c r="M449" s="597"/>
      <c r="N449" s="619"/>
      <c r="O449" s="521"/>
    </row>
    <row r="450" spans="1:15">
      <c r="A450" s="634"/>
      <c r="B450" s="515"/>
      <c r="C450" s="619"/>
      <c r="D450" s="620"/>
      <c r="E450" s="540"/>
      <c r="F450" s="515"/>
      <c r="G450" s="515"/>
      <c r="H450" s="515"/>
      <c r="I450" s="515"/>
      <c r="J450" s="515"/>
      <c r="K450" s="515"/>
      <c r="L450" s="515"/>
      <c r="M450" s="597"/>
      <c r="N450" s="619"/>
      <c r="O450" s="521"/>
    </row>
    <row r="451" spans="1:15">
      <c r="A451" s="634"/>
      <c r="B451" s="515"/>
      <c r="C451" s="619"/>
      <c r="D451" s="620"/>
      <c r="E451" s="540"/>
      <c r="F451" s="515"/>
      <c r="G451" s="515"/>
      <c r="H451" s="515"/>
      <c r="I451" s="515"/>
      <c r="J451" s="515"/>
      <c r="K451" s="515"/>
      <c r="L451" s="515"/>
      <c r="M451" s="597"/>
      <c r="N451" s="619"/>
      <c r="O451" s="521"/>
    </row>
    <row r="452" spans="1:15" ht="15.75" thickBot="1">
      <c r="A452" s="635"/>
      <c r="B452" s="523"/>
      <c r="C452" s="623"/>
      <c r="D452" s="624"/>
      <c r="E452" s="547"/>
      <c r="F452" s="316"/>
      <c r="G452" s="316"/>
      <c r="H452" s="523"/>
      <c r="I452" s="523"/>
      <c r="J452" s="523"/>
      <c r="K452" s="523"/>
      <c r="L452" s="523"/>
      <c r="M452" s="526"/>
      <c r="N452" s="623"/>
      <c r="O452" s="531"/>
    </row>
    <row r="453" spans="1:15">
      <c r="A453" s="633"/>
      <c r="B453" s="532"/>
      <c r="C453" s="625"/>
      <c r="D453" s="626"/>
      <c r="E453" s="628"/>
      <c r="F453" s="328"/>
      <c r="G453" s="328"/>
      <c r="H453" s="532"/>
      <c r="I453" s="532"/>
      <c r="J453" s="532"/>
      <c r="K453" s="532"/>
      <c r="L453" s="532"/>
      <c r="M453" s="595"/>
      <c r="N453" s="625"/>
      <c r="O453" s="596"/>
    </row>
    <row r="454" spans="1:15">
      <c r="A454" s="634"/>
      <c r="B454" s="515"/>
      <c r="C454" s="619"/>
      <c r="D454" s="620"/>
      <c r="E454" s="540"/>
      <c r="F454" s="515"/>
      <c r="G454" s="515"/>
      <c r="H454" s="515"/>
      <c r="I454" s="515"/>
      <c r="J454" s="515"/>
      <c r="K454" s="515"/>
      <c r="L454" s="515"/>
      <c r="M454" s="597"/>
      <c r="N454" s="619"/>
      <c r="O454" s="521"/>
    </row>
    <row r="455" spans="1:15">
      <c r="A455" s="634"/>
      <c r="B455" s="515"/>
      <c r="C455" s="619"/>
      <c r="D455" s="620"/>
      <c r="E455" s="540"/>
      <c r="F455" s="515"/>
      <c r="G455" s="515"/>
      <c r="H455" s="515"/>
      <c r="I455" s="515"/>
      <c r="J455" s="515"/>
      <c r="K455" s="515"/>
      <c r="L455" s="515"/>
      <c r="M455" s="597"/>
      <c r="N455" s="619"/>
      <c r="O455" s="521"/>
    </row>
    <row r="456" spans="1:15">
      <c r="A456" s="634"/>
      <c r="B456" s="515"/>
      <c r="C456" s="619"/>
      <c r="D456" s="620"/>
      <c r="E456" s="540"/>
      <c r="F456" s="515"/>
      <c r="G456" s="515"/>
      <c r="H456" s="515"/>
      <c r="I456" s="515"/>
      <c r="J456" s="515"/>
      <c r="K456" s="515"/>
      <c r="L456" s="515"/>
      <c r="M456" s="597"/>
      <c r="N456" s="619"/>
      <c r="O456" s="521"/>
    </row>
    <row r="457" spans="1:15">
      <c r="A457" s="634"/>
      <c r="B457" s="515"/>
      <c r="C457" s="619"/>
      <c r="D457" s="620"/>
      <c r="E457" s="540"/>
      <c r="F457" s="515"/>
      <c r="G457" s="515"/>
      <c r="H457" s="515"/>
      <c r="I457" s="515"/>
      <c r="J457" s="515"/>
      <c r="K457" s="515"/>
      <c r="L457" s="515"/>
      <c r="M457" s="597"/>
      <c r="N457" s="619"/>
      <c r="O457" s="521"/>
    </row>
    <row r="458" spans="1:15">
      <c r="A458" s="634"/>
      <c r="B458" s="515"/>
      <c r="C458" s="619"/>
      <c r="D458" s="620"/>
      <c r="E458" s="540"/>
      <c r="F458" s="515"/>
      <c r="G458" s="515"/>
      <c r="H458" s="515"/>
      <c r="I458" s="515"/>
      <c r="J458" s="515"/>
      <c r="K458" s="515"/>
      <c r="L458" s="515"/>
      <c r="M458" s="597"/>
      <c r="N458" s="619"/>
      <c r="O458" s="521"/>
    </row>
    <row r="459" spans="1:15">
      <c r="A459" s="634"/>
      <c r="B459" s="515"/>
      <c r="C459" s="619"/>
      <c r="D459" s="620"/>
      <c r="E459" s="540"/>
      <c r="F459" s="515"/>
      <c r="G459" s="515"/>
      <c r="H459" s="515"/>
      <c r="I459" s="515"/>
      <c r="J459" s="515"/>
      <c r="K459" s="515"/>
      <c r="L459" s="515"/>
      <c r="M459" s="597"/>
      <c r="N459" s="619"/>
      <c r="O459" s="521"/>
    </row>
    <row r="460" spans="1:15">
      <c r="A460" s="634"/>
      <c r="B460" s="515"/>
      <c r="C460" s="619"/>
      <c r="D460" s="620"/>
      <c r="E460" s="540"/>
      <c r="F460" s="515"/>
      <c r="G460" s="515"/>
      <c r="H460" s="515"/>
      <c r="I460" s="515"/>
      <c r="J460" s="515"/>
      <c r="K460" s="515"/>
      <c r="L460" s="515"/>
      <c r="M460" s="597"/>
      <c r="N460" s="619"/>
      <c r="O460" s="521"/>
    </row>
    <row r="461" spans="1:15">
      <c r="A461" s="634"/>
      <c r="B461" s="515"/>
      <c r="C461" s="619"/>
      <c r="D461" s="620"/>
      <c r="E461" s="540"/>
      <c r="F461" s="515"/>
      <c r="G461" s="515"/>
      <c r="H461" s="515"/>
      <c r="I461" s="515"/>
      <c r="J461" s="515"/>
      <c r="K461" s="515"/>
      <c r="L461" s="515"/>
      <c r="M461" s="597"/>
      <c r="N461" s="619"/>
      <c r="O461" s="521"/>
    </row>
    <row r="462" spans="1:15">
      <c r="A462" s="634"/>
      <c r="B462" s="515"/>
      <c r="C462" s="619"/>
      <c r="D462" s="620"/>
      <c r="E462" s="540"/>
      <c r="F462" s="515"/>
      <c r="G462" s="515"/>
      <c r="H462" s="515"/>
      <c r="I462" s="515"/>
      <c r="J462" s="515"/>
      <c r="K462" s="515"/>
      <c r="L462" s="515"/>
      <c r="M462" s="597"/>
      <c r="N462" s="619"/>
      <c r="O462" s="521"/>
    </row>
    <row r="463" spans="1:15">
      <c r="A463" s="634"/>
      <c r="B463" s="515"/>
      <c r="C463" s="619"/>
      <c r="D463" s="620"/>
      <c r="E463" s="540"/>
      <c r="F463" s="515"/>
      <c r="G463" s="515"/>
      <c r="H463" s="515"/>
      <c r="I463" s="515"/>
      <c r="J463" s="515"/>
      <c r="K463" s="515"/>
      <c r="L463" s="515"/>
      <c r="M463" s="597"/>
      <c r="N463" s="619"/>
      <c r="O463" s="521"/>
    </row>
    <row r="464" spans="1:15">
      <c r="A464" s="634"/>
      <c r="B464" s="515"/>
      <c r="C464" s="619"/>
      <c r="D464" s="620"/>
      <c r="E464" s="540"/>
      <c r="F464" s="515"/>
      <c r="G464" s="515"/>
      <c r="H464" s="515"/>
      <c r="I464" s="515"/>
      <c r="J464" s="515"/>
      <c r="K464" s="515"/>
      <c r="L464" s="515"/>
      <c r="M464" s="597"/>
      <c r="N464" s="619"/>
      <c r="O464" s="521"/>
    </row>
    <row r="465" spans="1:15">
      <c r="A465" s="634"/>
      <c r="B465" s="515"/>
      <c r="C465" s="619"/>
      <c r="D465" s="620"/>
      <c r="E465" s="540"/>
      <c r="F465" s="515"/>
      <c r="G465" s="515"/>
      <c r="H465" s="515"/>
      <c r="I465" s="515"/>
      <c r="J465" s="515"/>
      <c r="K465" s="515"/>
      <c r="L465" s="515"/>
      <c r="M465" s="597"/>
      <c r="N465" s="619"/>
      <c r="O465" s="521"/>
    </row>
    <row r="466" spans="1:15">
      <c r="A466" s="634"/>
      <c r="B466" s="515"/>
      <c r="C466" s="619"/>
      <c r="D466" s="620"/>
      <c r="E466" s="540"/>
      <c r="F466" s="515"/>
      <c r="G466" s="515"/>
      <c r="H466" s="515"/>
      <c r="I466" s="515"/>
      <c r="J466" s="515"/>
      <c r="K466" s="515"/>
      <c r="L466" s="515"/>
      <c r="M466" s="597"/>
      <c r="N466" s="619"/>
      <c r="O466" s="521"/>
    </row>
    <row r="467" spans="1:15">
      <c r="A467" s="634"/>
      <c r="B467" s="515"/>
      <c r="C467" s="619"/>
      <c r="D467" s="620"/>
      <c r="E467" s="540"/>
      <c r="F467" s="597"/>
      <c r="G467" s="597"/>
      <c r="H467" s="515"/>
      <c r="I467" s="515"/>
      <c r="J467" s="515"/>
      <c r="K467" s="515"/>
      <c r="L467" s="515"/>
      <c r="M467" s="597"/>
      <c r="N467" s="619"/>
      <c r="O467" s="521"/>
    </row>
    <row r="468" spans="1:15">
      <c r="A468" s="634"/>
      <c r="B468" s="515"/>
      <c r="C468" s="619"/>
      <c r="D468" s="620"/>
      <c r="E468" s="540"/>
      <c r="F468" s="515"/>
      <c r="G468" s="515"/>
      <c r="H468" s="515"/>
      <c r="I468" s="515"/>
      <c r="J468" s="515"/>
      <c r="K468" s="515"/>
      <c r="L468" s="515"/>
      <c r="M468" s="597"/>
      <c r="N468" s="619"/>
      <c r="O468" s="521"/>
    </row>
    <row r="469" spans="1:15">
      <c r="A469" s="634"/>
      <c r="B469" s="515"/>
      <c r="C469" s="619"/>
      <c r="D469" s="620"/>
      <c r="E469" s="540"/>
      <c r="F469" s="515"/>
      <c r="G469" s="515"/>
      <c r="H469" s="515"/>
      <c r="I469" s="515"/>
      <c r="J469" s="515"/>
      <c r="K469" s="515"/>
      <c r="L469" s="515"/>
      <c r="M469" s="597"/>
      <c r="N469" s="619"/>
      <c r="O469" s="521"/>
    </row>
    <row r="470" spans="1:15">
      <c r="A470" s="634"/>
      <c r="B470" s="515"/>
      <c r="C470" s="619"/>
      <c r="D470" s="620"/>
      <c r="E470" s="540"/>
      <c r="F470" s="515"/>
      <c r="G470" s="515"/>
      <c r="H470" s="515"/>
      <c r="I470" s="515"/>
      <c r="J470" s="515"/>
      <c r="K470" s="515"/>
      <c r="L470" s="515"/>
      <c r="M470" s="597"/>
      <c r="N470" s="619"/>
      <c r="O470" s="521"/>
    </row>
    <row r="471" spans="1:15">
      <c r="A471" s="634"/>
      <c r="B471" s="515"/>
      <c r="C471" s="619"/>
      <c r="D471" s="620"/>
      <c r="E471" s="540"/>
      <c r="F471" s="515"/>
      <c r="G471" s="515"/>
      <c r="H471" s="515"/>
      <c r="I471" s="515"/>
      <c r="J471" s="515"/>
      <c r="K471" s="515"/>
      <c r="L471" s="515"/>
      <c r="M471" s="597"/>
      <c r="N471" s="619"/>
      <c r="O471" s="521"/>
    </row>
    <row r="472" spans="1:15" ht="15.75" thickBot="1">
      <c r="A472" s="635"/>
      <c r="B472" s="523"/>
      <c r="C472" s="623"/>
      <c r="D472" s="624"/>
      <c r="E472" s="547"/>
      <c r="F472" s="316"/>
      <c r="G472" s="316"/>
      <c r="H472" s="523"/>
      <c r="I472" s="523"/>
      <c r="J472" s="523"/>
      <c r="K472" s="523"/>
      <c r="L472" s="523"/>
      <c r="M472" s="526"/>
      <c r="N472" s="623"/>
      <c r="O472" s="531"/>
    </row>
    <row r="473" spans="1:15">
      <c r="A473" s="633"/>
      <c r="B473" s="532"/>
      <c r="C473" s="625"/>
      <c r="D473" s="626"/>
      <c r="E473" s="628"/>
      <c r="F473" s="328"/>
      <c r="G473" s="328"/>
      <c r="H473" s="532"/>
      <c r="I473" s="532"/>
      <c r="J473" s="532"/>
      <c r="K473" s="532"/>
      <c r="L473" s="532"/>
      <c r="M473" s="595"/>
      <c r="N473" s="625"/>
      <c r="O473" s="596"/>
    </row>
    <row r="474" spans="1:15">
      <c r="A474" s="634"/>
      <c r="B474" s="515"/>
      <c r="C474" s="619"/>
      <c r="D474" s="620"/>
      <c r="E474" s="540"/>
      <c r="F474" s="515"/>
      <c r="G474" s="515"/>
      <c r="H474" s="515"/>
      <c r="I474" s="515"/>
      <c r="J474" s="515"/>
      <c r="K474" s="515"/>
      <c r="L474" s="515"/>
      <c r="M474" s="597"/>
      <c r="N474" s="619"/>
      <c r="O474" s="521"/>
    </row>
    <row r="475" spans="1:15">
      <c r="A475" s="634"/>
      <c r="B475" s="515"/>
      <c r="C475" s="619"/>
      <c r="D475" s="620"/>
      <c r="E475" s="540"/>
      <c r="F475" s="515"/>
      <c r="G475" s="515"/>
      <c r="H475" s="515"/>
      <c r="I475" s="515"/>
      <c r="J475" s="515"/>
      <c r="K475" s="515"/>
      <c r="L475" s="515"/>
      <c r="M475" s="597"/>
      <c r="N475" s="619"/>
      <c r="O475" s="521"/>
    </row>
    <row r="476" spans="1:15">
      <c r="A476" s="634"/>
      <c r="B476" s="515"/>
      <c r="C476" s="619"/>
      <c r="D476" s="620"/>
      <c r="E476" s="540"/>
      <c r="F476" s="515"/>
      <c r="G476" s="515"/>
      <c r="H476" s="515"/>
      <c r="I476" s="515"/>
      <c r="J476" s="515"/>
      <c r="K476" s="515"/>
      <c r="L476" s="515"/>
      <c r="M476" s="597"/>
      <c r="N476" s="619"/>
      <c r="O476" s="521"/>
    </row>
    <row r="477" spans="1:15">
      <c r="A477" s="634"/>
      <c r="B477" s="515"/>
      <c r="C477" s="619"/>
      <c r="D477" s="620"/>
      <c r="E477" s="540"/>
      <c r="F477" s="515"/>
      <c r="G477" s="515"/>
      <c r="H477" s="515"/>
      <c r="I477" s="515"/>
      <c r="J477" s="515"/>
      <c r="K477" s="515"/>
      <c r="L477" s="515"/>
      <c r="M477" s="597"/>
      <c r="N477" s="619"/>
      <c r="O477" s="521"/>
    </row>
    <row r="478" spans="1:15">
      <c r="A478" s="634"/>
      <c r="B478" s="515"/>
      <c r="C478" s="619"/>
      <c r="D478" s="620"/>
      <c r="E478" s="540"/>
      <c r="F478" s="515"/>
      <c r="G478" s="515"/>
      <c r="H478" s="515"/>
      <c r="I478" s="515"/>
      <c r="J478" s="515"/>
      <c r="K478" s="515"/>
      <c r="L478" s="515"/>
      <c r="M478" s="597"/>
      <c r="N478" s="619"/>
      <c r="O478" s="521"/>
    </row>
    <row r="479" spans="1:15">
      <c r="A479" s="634"/>
      <c r="B479" s="515"/>
      <c r="C479" s="619"/>
      <c r="D479" s="620"/>
      <c r="E479" s="540"/>
      <c r="F479" s="515"/>
      <c r="G479" s="515"/>
      <c r="H479" s="515"/>
      <c r="I479" s="515"/>
      <c r="J479" s="515"/>
      <c r="K479" s="515"/>
      <c r="L479" s="515"/>
      <c r="M479" s="597"/>
      <c r="N479" s="619"/>
      <c r="O479" s="521"/>
    </row>
    <row r="480" spans="1:15">
      <c r="A480" s="634"/>
      <c r="B480" s="515"/>
      <c r="C480" s="619"/>
      <c r="D480" s="620"/>
      <c r="E480" s="540"/>
      <c r="F480" s="515"/>
      <c r="G480" s="515"/>
      <c r="H480" s="515"/>
      <c r="I480" s="515"/>
      <c r="J480" s="515"/>
      <c r="K480" s="515"/>
      <c r="L480" s="515"/>
      <c r="M480" s="597"/>
      <c r="N480" s="619"/>
      <c r="O480" s="521"/>
    </row>
    <row r="481" spans="1:15">
      <c r="A481" s="634"/>
      <c r="B481" s="515"/>
      <c r="C481" s="619"/>
      <c r="D481" s="620"/>
      <c r="E481" s="540"/>
      <c r="F481" s="515"/>
      <c r="G481" s="515"/>
      <c r="H481" s="515"/>
      <c r="I481" s="515"/>
      <c r="J481" s="515"/>
      <c r="K481" s="515"/>
      <c r="L481" s="515"/>
      <c r="M481" s="597"/>
      <c r="N481" s="619"/>
      <c r="O481" s="521"/>
    </row>
    <row r="482" spans="1:15">
      <c r="A482" s="634"/>
      <c r="B482" s="515"/>
      <c r="C482" s="619"/>
      <c r="D482" s="620"/>
      <c r="E482" s="540"/>
      <c r="F482" s="515"/>
      <c r="G482" s="515"/>
      <c r="H482" s="515"/>
      <c r="I482" s="515"/>
      <c r="J482" s="515"/>
      <c r="K482" s="515"/>
      <c r="L482" s="515"/>
      <c r="M482" s="597"/>
      <c r="N482" s="619"/>
      <c r="O482" s="521"/>
    </row>
    <row r="483" spans="1:15">
      <c r="A483" s="634"/>
      <c r="B483" s="515"/>
      <c r="C483" s="619"/>
      <c r="D483" s="620"/>
      <c r="E483" s="540"/>
      <c r="F483" s="515"/>
      <c r="G483" s="515"/>
      <c r="H483" s="515"/>
      <c r="I483" s="515"/>
      <c r="J483" s="515"/>
      <c r="K483" s="515"/>
      <c r="L483" s="515"/>
      <c r="M483" s="597"/>
      <c r="N483" s="619"/>
      <c r="O483" s="521"/>
    </row>
    <row r="484" spans="1:15">
      <c r="A484" s="634"/>
      <c r="B484" s="515"/>
      <c r="C484" s="619"/>
      <c r="D484" s="620"/>
      <c r="E484" s="540"/>
      <c r="F484" s="515"/>
      <c r="G484" s="515"/>
      <c r="H484" s="515"/>
      <c r="I484" s="515"/>
      <c r="J484" s="515"/>
      <c r="K484" s="515"/>
      <c r="L484" s="515"/>
      <c r="M484" s="597"/>
      <c r="N484" s="619"/>
      <c r="O484" s="521"/>
    </row>
    <row r="485" spans="1:15">
      <c r="A485" s="634"/>
      <c r="B485" s="515"/>
      <c r="C485" s="619"/>
      <c r="D485" s="620"/>
      <c r="E485" s="540"/>
      <c r="F485" s="515"/>
      <c r="G485" s="515"/>
      <c r="H485" s="515"/>
      <c r="I485" s="515"/>
      <c r="J485" s="515"/>
      <c r="K485" s="515"/>
      <c r="L485" s="515"/>
      <c r="M485" s="597"/>
      <c r="N485" s="619"/>
      <c r="O485" s="521"/>
    </row>
    <row r="486" spans="1:15">
      <c r="A486" s="634"/>
      <c r="B486" s="515"/>
      <c r="C486" s="619"/>
      <c r="D486" s="620"/>
      <c r="E486" s="540"/>
      <c r="F486" s="515"/>
      <c r="G486" s="515"/>
      <c r="H486" s="515"/>
      <c r="I486" s="515"/>
      <c r="J486" s="515"/>
      <c r="K486" s="515"/>
      <c r="L486" s="515"/>
      <c r="M486" s="597"/>
      <c r="N486" s="619"/>
      <c r="O486" s="521"/>
    </row>
    <row r="487" spans="1:15">
      <c r="A487" s="634"/>
      <c r="B487" s="515"/>
      <c r="C487" s="619"/>
      <c r="D487" s="620"/>
      <c r="E487" s="540"/>
      <c r="F487" s="597"/>
      <c r="G487" s="597"/>
      <c r="H487" s="515"/>
      <c r="I487" s="515"/>
      <c r="J487" s="515"/>
      <c r="K487" s="515"/>
      <c r="L487" s="515"/>
      <c r="M487" s="597"/>
      <c r="N487" s="619"/>
      <c r="O487" s="521"/>
    </row>
    <row r="488" spans="1:15">
      <c r="A488" s="634"/>
      <c r="B488" s="515"/>
      <c r="C488" s="619"/>
      <c r="D488" s="620"/>
      <c r="E488" s="540"/>
      <c r="F488" s="515"/>
      <c r="G488" s="515"/>
      <c r="H488" s="515"/>
      <c r="I488" s="515"/>
      <c r="J488" s="515"/>
      <c r="K488" s="515"/>
      <c r="L488" s="515"/>
      <c r="M488" s="597"/>
      <c r="N488" s="619"/>
      <c r="O488" s="521"/>
    </row>
    <row r="489" spans="1:15">
      <c r="A489" s="634"/>
      <c r="B489" s="515"/>
      <c r="C489" s="619"/>
      <c r="D489" s="620"/>
      <c r="E489" s="540"/>
      <c r="F489" s="515"/>
      <c r="G489" s="515"/>
      <c r="H489" s="515"/>
      <c r="I489" s="515"/>
      <c r="J489" s="515"/>
      <c r="K489" s="515"/>
      <c r="L489" s="515"/>
      <c r="M489" s="597"/>
      <c r="N489" s="619"/>
      <c r="O489" s="521"/>
    </row>
    <row r="490" spans="1:15">
      <c r="A490" s="634"/>
      <c r="B490" s="515"/>
      <c r="C490" s="619"/>
      <c r="D490" s="620"/>
      <c r="E490" s="540"/>
      <c r="F490" s="515"/>
      <c r="G490" s="515"/>
      <c r="H490" s="515"/>
      <c r="I490" s="515"/>
      <c r="J490" s="515"/>
      <c r="K490" s="515"/>
      <c r="L490" s="515"/>
      <c r="M490" s="597"/>
      <c r="N490" s="619"/>
      <c r="O490" s="521"/>
    </row>
    <row r="491" spans="1:15">
      <c r="A491" s="634"/>
      <c r="B491" s="515"/>
      <c r="C491" s="619"/>
      <c r="D491" s="620"/>
      <c r="E491" s="540"/>
      <c r="F491" s="515"/>
      <c r="G491" s="515"/>
      <c r="H491" s="515"/>
      <c r="I491" s="515"/>
      <c r="J491" s="515"/>
      <c r="K491" s="515"/>
      <c r="L491" s="515"/>
      <c r="M491" s="597"/>
      <c r="N491" s="619"/>
      <c r="O491" s="521"/>
    </row>
    <row r="492" spans="1:15" ht="15.75" thickBot="1">
      <c r="A492" s="635"/>
      <c r="B492" s="523"/>
      <c r="C492" s="623"/>
      <c r="D492" s="624"/>
      <c r="E492" s="547"/>
      <c r="F492" s="316"/>
      <c r="G492" s="316"/>
      <c r="H492" s="523"/>
      <c r="I492" s="523"/>
      <c r="J492" s="523"/>
      <c r="K492" s="523"/>
      <c r="L492" s="523"/>
      <c r="M492" s="526"/>
      <c r="N492" s="623"/>
      <c r="O492" s="531"/>
    </row>
    <row r="493" spans="1:15">
      <c r="A493" s="633"/>
      <c r="B493" s="532"/>
      <c r="C493" s="625"/>
      <c r="D493" s="626"/>
      <c r="E493" s="628"/>
      <c r="F493" s="328"/>
      <c r="G493" s="328"/>
      <c r="H493" s="532"/>
      <c r="I493" s="532"/>
      <c r="J493" s="532"/>
      <c r="K493" s="532"/>
      <c r="L493" s="532"/>
      <c r="M493" s="595"/>
      <c r="N493" s="625"/>
      <c r="O493" s="596"/>
    </row>
    <row r="494" spans="1:15">
      <c r="A494" s="634"/>
      <c r="B494" s="515"/>
      <c r="C494" s="619"/>
      <c r="D494" s="620"/>
      <c r="E494" s="540"/>
      <c r="F494" s="515"/>
      <c r="G494" s="515"/>
      <c r="H494" s="515"/>
      <c r="I494" s="515"/>
      <c r="J494" s="515"/>
      <c r="K494" s="515"/>
      <c r="L494" s="515"/>
      <c r="M494" s="597"/>
      <c r="N494" s="619"/>
      <c r="O494" s="521"/>
    </row>
    <row r="495" spans="1:15">
      <c r="A495" s="634"/>
      <c r="B495" s="515"/>
      <c r="C495" s="619"/>
      <c r="D495" s="620"/>
      <c r="E495" s="540"/>
      <c r="F495" s="515"/>
      <c r="G495" s="515"/>
      <c r="H495" s="515"/>
      <c r="I495" s="515"/>
      <c r="J495" s="515"/>
      <c r="K495" s="515"/>
      <c r="L495" s="515"/>
      <c r="M495" s="597"/>
      <c r="N495" s="619"/>
      <c r="O495" s="521"/>
    </row>
    <row r="496" spans="1:15">
      <c r="A496" s="634"/>
      <c r="B496" s="515"/>
      <c r="C496" s="619"/>
      <c r="D496" s="620"/>
      <c r="E496" s="540"/>
      <c r="F496" s="515"/>
      <c r="G496" s="515"/>
      <c r="H496" s="515"/>
      <c r="I496" s="515"/>
      <c r="J496" s="515"/>
      <c r="K496" s="515"/>
      <c r="L496" s="515"/>
      <c r="M496" s="597"/>
      <c r="N496" s="619"/>
      <c r="O496" s="521"/>
    </row>
    <row r="497" spans="1:15">
      <c r="A497" s="634"/>
      <c r="B497" s="515"/>
      <c r="C497" s="619"/>
      <c r="D497" s="620"/>
      <c r="E497" s="540"/>
      <c r="F497" s="515"/>
      <c r="G497" s="515"/>
      <c r="H497" s="515"/>
      <c r="I497" s="515"/>
      <c r="J497" s="515"/>
      <c r="K497" s="515"/>
      <c r="L497" s="515"/>
      <c r="M497" s="597"/>
      <c r="N497" s="619"/>
      <c r="O497" s="521"/>
    </row>
    <row r="498" spans="1:15">
      <c r="A498" s="634"/>
      <c r="B498" s="515"/>
      <c r="C498" s="619"/>
      <c r="D498" s="620"/>
      <c r="E498" s="540"/>
      <c r="F498" s="515"/>
      <c r="G498" s="515"/>
      <c r="H498" s="515"/>
      <c r="I498" s="515"/>
      <c r="J498" s="515"/>
      <c r="K498" s="515"/>
      <c r="L498" s="515"/>
      <c r="M498" s="597"/>
      <c r="N498" s="619"/>
      <c r="O498" s="521"/>
    </row>
    <row r="499" spans="1:15">
      <c r="A499" s="634"/>
      <c r="B499" s="515"/>
      <c r="C499" s="619"/>
      <c r="D499" s="620"/>
      <c r="E499" s="540"/>
      <c r="F499" s="515"/>
      <c r="G499" s="515"/>
      <c r="H499" s="515"/>
      <c r="I499" s="515"/>
      <c r="J499" s="515"/>
      <c r="K499" s="515"/>
      <c r="L499" s="515"/>
      <c r="M499" s="597"/>
      <c r="N499" s="619"/>
      <c r="O499" s="521"/>
    </row>
    <row r="500" spans="1:15">
      <c r="A500" s="634"/>
      <c r="B500" s="515"/>
      <c r="C500" s="619"/>
      <c r="D500" s="620"/>
      <c r="E500" s="540"/>
      <c r="F500" s="515"/>
      <c r="G500" s="515"/>
      <c r="H500" s="515"/>
      <c r="I500" s="515"/>
      <c r="J500" s="515"/>
      <c r="K500" s="515"/>
      <c r="L500" s="515"/>
      <c r="M500" s="597"/>
      <c r="N500" s="619"/>
      <c r="O500" s="521"/>
    </row>
    <row r="501" spans="1:15">
      <c r="A501" s="634"/>
      <c r="B501" s="515"/>
      <c r="C501" s="619"/>
      <c r="D501" s="620"/>
      <c r="E501" s="540"/>
      <c r="F501" s="515"/>
      <c r="G501" s="515"/>
      <c r="H501" s="515"/>
      <c r="I501" s="515"/>
      <c r="J501" s="515"/>
      <c r="K501" s="515"/>
      <c r="L501" s="515"/>
      <c r="M501" s="597"/>
      <c r="N501" s="619"/>
      <c r="O501" s="521"/>
    </row>
    <row r="502" spans="1:15">
      <c r="A502" s="634"/>
      <c r="B502" s="515"/>
      <c r="C502" s="619"/>
      <c r="D502" s="620"/>
      <c r="E502" s="540"/>
      <c r="F502" s="515"/>
      <c r="G502" s="515"/>
      <c r="H502" s="515"/>
      <c r="I502" s="515"/>
      <c r="J502" s="515"/>
      <c r="K502" s="515"/>
      <c r="L502" s="515"/>
      <c r="M502" s="597"/>
      <c r="N502" s="619"/>
      <c r="O502" s="521"/>
    </row>
    <row r="503" spans="1:15">
      <c r="A503" s="634"/>
      <c r="B503" s="515"/>
      <c r="C503" s="619"/>
      <c r="D503" s="620"/>
      <c r="E503" s="540"/>
      <c r="F503" s="515"/>
      <c r="G503" s="515"/>
      <c r="H503" s="515"/>
      <c r="I503" s="515"/>
      <c r="J503" s="515"/>
      <c r="K503" s="515"/>
      <c r="L503" s="515"/>
      <c r="M503" s="597"/>
      <c r="N503" s="619"/>
      <c r="O503" s="521"/>
    </row>
    <row r="504" spans="1:15">
      <c r="A504" s="634"/>
      <c r="B504" s="515"/>
      <c r="C504" s="619"/>
      <c r="D504" s="620"/>
      <c r="E504" s="540"/>
      <c r="F504" s="515"/>
      <c r="G504" s="515"/>
      <c r="H504" s="515"/>
      <c r="I504" s="515"/>
      <c r="J504" s="515"/>
      <c r="K504" s="515"/>
      <c r="L504" s="515"/>
      <c r="M504" s="597"/>
      <c r="N504" s="619"/>
      <c r="O504" s="521"/>
    </row>
    <row r="505" spans="1:15">
      <c r="A505" s="634"/>
      <c r="B505" s="515"/>
      <c r="C505" s="619"/>
      <c r="D505" s="620"/>
      <c r="E505" s="540"/>
      <c r="F505" s="515"/>
      <c r="G505" s="515"/>
      <c r="H505" s="515"/>
      <c r="I505" s="515"/>
      <c r="J505" s="515"/>
      <c r="K505" s="515"/>
      <c r="L505" s="515"/>
      <c r="M505" s="597"/>
      <c r="N505" s="619"/>
      <c r="O505" s="521"/>
    </row>
    <row r="506" spans="1:15">
      <c r="A506" s="634"/>
      <c r="B506" s="515"/>
      <c r="C506" s="619"/>
      <c r="D506" s="620"/>
      <c r="E506" s="540"/>
      <c r="F506" s="515"/>
      <c r="G506" s="515"/>
      <c r="H506" s="515"/>
      <c r="I506" s="515"/>
      <c r="J506" s="515"/>
      <c r="K506" s="515"/>
      <c r="L506" s="515"/>
      <c r="M506" s="597"/>
      <c r="N506" s="619"/>
      <c r="O506" s="521"/>
    </row>
    <row r="507" spans="1:15">
      <c r="A507" s="634"/>
      <c r="B507" s="515"/>
      <c r="C507" s="619"/>
      <c r="D507" s="620"/>
      <c r="E507" s="540"/>
      <c r="F507" s="597"/>
      <c r="G507" s="597"/>
      <c r="H507" s="515"/>
      <c r="I507" s="515"/>
      <c r="J507" s="515"/>
      <c r="K507" s="515"/>
      <c r="L507" s="515"/>
      <c r="M507" s="597"/>
      <c r="N507" s="619"/>
      <c r="O507" s="521"/>
    </row>
    <row r="508" spans="1:15">
      <c r="A508" s="634"/>
      <c r="B508" s="515"/>
      <c r="C508" s="619"/>
      <c r="D508" s="620"/>
      <c r="E508" s="540"/>
      <c r="F508" s="515"/>
      <c r="G508" s="515"/>
      <c r="H508" s="515"/>
      <c r="I508" s="515"/>
      <c r="J508" s="515"/>
      <c r="K508" s="515"/>
      <c r="L508" s="515"/>
      <c r="M508" s="597"/>
      <c r="N508" s="619"/>
      <c r="O508" s="521"/>
    </row>
    <row r="509" spans="1:15">
      <c r="A509" s="634"/>
      <c r="B509" s="515"/>
      <c r="C509" s="619"/>
      <c r="D509" s="620"/>
      <c r="E509" s="540"/>
      <c r="F509" s="515"/>
      <c r="G509" s="515"/>
      <c r="H509" s="515"/>
      <c r="I509" s="515"/>
      <c r="J509" s="515"/>
      <c r="K509" s="515"/>
      <c r="L509" s="515"/>
      <c r="M509" s="597"/>
      <c r="N509" s="619"/>
      <c r="O509" s="521"/>
    </row>
    <row r="510" spans="1:15">
      <c r="A510" s="634"/>
      <c r="B510" s="515"/>
      <c r="C510" s="619"/>
      <c r="D510" s="620"/>
      <c r="E510" s="540"/>
      <c r="F510" s="515"/>
      <c r="G510" s="515"/>
      <c r="H510" s="515"/>
      <c r="I510" s="515"/>
      <c r="J510" s="515"/>
      <c r="K510" s="515"/>
      <c r="L510" s="515"/>
      <c r="M510" s="597"/>
      <c r="N510" s="619"/>
      <c r="O510" s="521"/>
    </row>
    <row r="511" spans="1:15">
      <c r="A511" s="634"/>
      <c r="B511" s="515"/>
      <c r="C511" s="619"/>
      <c r="D511" s="620"/>
      <c r="E511" s="540"/>
      <c r="F511" s="515"/>
      <c r="G511" s="515"/>
      <c r="H511" s="515"/>
      <c r="I511" s="515"/>
      <c r="J511" s="515"/>
      <c r="K511" s="515"/>
      <c r="L511" s="515"/>
      <c r="M511" s="597"/>
      <c r="N511" s="619"/>
      <c r="O511" s="521"/>
    </row>
    <row r="512" spans="1:15" ht="15.75" thickBot="1">
      <c r="A512" s="635"/>
      <c r="B512" s="523"/>
      <c r="C512" s="623"/>
      <c r="D512" s="624"/>
      <c r="E512" s="547"/>
      <c r="F512" s="316"/>
      <c r="G512" s="316"/>
      <c r="H512" s="523"/>
      <c r="I512" s="523"/>
      <c r="J512" s="523"/>
      <c r="K512" s="523"/>
      <c r="L512" s="523"/>
      <c r="M512" s="526"/>
      <c r="N512" s="623"/>
      <c r="O512" s="531"/>
    </row>
    <row r="513" spans="1:15">
      <c r="A513" s="633"/>
      <c r="B513" s="532"/>
      <c r="C513" s="625"/>
      <c r="D513" s="626"/>
      <c r="E513" s="628"/>
      <c r="F513" s="328"/>
      <c r="G513" s="328"/>
      <c r="H513" s="532"/>
      <c r="I513" s="532"/>
      <c r="J513" s="532"/>
      <c r="K513" s="532"/>
      <c r="L513" s="532"/>
      <c r="M513" s="595"/>
      <c r="N513" s="625"/>
      <c r="O513" s="596"/>
    </row>
    <row r="514" spans="1:15">
      <c r="A514" s="634"/>
      <c r="B514" s="515"/>
      <c r="C514" s="619"/>
      <c r="D514" s="620"/>
      <c r="E514" s="540"/>
      <c r="F514" s="515"/>
      <c r="G514" s="515"/>
      <c r="H514" s="515"/>
      <c r="I514" s="515"/>
      <c r="J514" s="515"/>
      <c r="K514" s="515"/>
      <c r="L514" s="515"/>
      <c r="M514" s="597"/>
      <c r="N514" s="619"/>
      <c r="O514" s="521"/>
    </row>
    <row r="515" spans="1:15">
      <c r="A515" s="634"/>
      <c r="B515" s="515"/>
      <c r="C515" s="619"/>
      <c r="D515" s="620"/>
      <c r="E515" s="540"/>
      <c r="F515" s="515"/>
      <c r="G515" s="515"/>
      <c r="H515" s="515"/>
      <c r="I515" s="515"/>
      <c r="J515" s="515"/>
      <c r="K515" s="515"/>
      <c r="L515" s="515"/>
      <c r="M515" s="597"/>
      <c r="N515" s="619"/>
      <c r="O515" s="521"/>
    </row>
    <row r="516" spans="1:15">
      <c r="A516" s="634"/>
      <c r="B516" s="515"/>
      <c r="C516" s="619"/>
      <c r="D516" s="620"/>
      <c r="E516" s="540"/>
      <c r="F516" s="515"/>
      <c r="G516" s="515"/>
      <c r="H516" s="515"/>
      <c r="I516" s="515"/>
      <c r="J516" s="515"/>
      <c r="K516" s="515"/>
      <c r="L516" s="515"/>
      <c r="M516" s="597"/>
      <c r="N516" s="619"/>
      <c r="O516" s="521"/>
    </row>
    <row r="517" spans="1:15">
      <c r="A517" s="634"/>
      <c r="B517" s="515"/>
      <c r="C517" s="619"/>
      <c r="D517" s="620"/>
      <c r="E517" s="540"/>
      <c r="F517" s="515"/>
      <c r="G517" s="515"/>
      <c r="H517" s="515"/>
      <c r="I517" s="515"/>
      <c r="J517" s="515"/>
      <c r="K517" s="515"/>
      <c r="L517" s="515"/>
      <c r="M517" s="597"/>
      <c r="N517" s="619"/>
      <c r="O517" s="521"/>
    </row>
    <row r="518" spans="1:15">
      <c r="A518" s="634"/>
      <c r="B518" s="515"/>
      <c r="C518" s="619"/>
      <c r="D518" s="620"/>
      <c r="E518" s="540"/>
      <c r="F518" s="515"/>
      <c r="G518" s="515"/>
      <c r="H518" s="515"/>
      <c r="I518" s="515"/>
      <c r="J518" s="515"/>
      <c r="K518" s="515"/>
      <c r="L518" s="515"/>
      <c r="M518" s="597"/>
      <c r="N518" s="619"/>
      <c r="O518" s="521"/>
    </row>
    <row r="519" spans="1:15">
      <c r="A519" s="634"/>
      <c r="B519" s="515"/>
      <c r="C519" s="619"/>
      <c r="D519" s="620"/>
      <c r="E519" s="540"/>
      <c r="F519" s="515"/>
      <c r="G519" s="515"/>
      <c r="H519" s="515"/>
      <c r="I519" s="515"/>
      <c r="J519" s="515"/>
      <c r="K519" s="515"/>
      <c r="L519" s="515"/>
      <c r="M519" s="597"/>
      <c r="N519" s="619"/>
      <c r="O519" s="521"/>
    </row>
    <row r="520" spans="1:15">
      <c r="A520" s="634"/>
      <c r="B520" s="515"/>
      <c r="C520" s="619"/>
      <c r="D520" s="620"/>
      <c r="E520" s="540"/>
      <c r="F520" s="515"/>
      <c r="G520" s="515"/>
      <c r="H520" s="515"/>
      <c r="I520" s="515"/>
      <c r="J520" s="515"/>
      <c r="K520" s="515"/>
      <c r="L520" s="515"/>
      <c r="M520" s="597"/>
      <c r="N520" s="619"/>
      <c r="O520" s="521"/>
    </row>
    <row r="521" spans="1:15">
      <c r="A521" s="634"/>
      <c r="B521" s="515"/>
      <c r="C521" s="619"/>
      <c r="D521" s="620"/>
      <c r="E521" s="540"/>
      <c r="F521" s="515"/>
      <c r="G521" s="515"/>
      <c r="H521" s="515"/>
      <c r="I521" s="515"/>
      <c r="J521" s="515"/>
      <c r="K521" s="515"/>
      <c r="L521" s="515"/>
      <c r="M521" s="597"/>
      <c r="N521" s="619"/>
      <c r="O521" s="521"/>
    </row>
    <row r="522" spans="1:15">
      <c r="A522" s="634"/>
      <c r="B522" s="515"/>
      <c r="C522" s="619"/>
      <c r="D522" s="620"/>
      <c r="E522" s="540"/>
      <c r="F522" s="515"/>
      <c r="G522" s="515"/>
      <c r="H522" s="515"/>
      <c r="I522" s="515"/>
      <c r="J522" s="515"/>
      <c r="K522" s="515"/>
      <c r="L522" s="515"/>
      <c r="M522" s="597"/>
      <c r="N522" s="619"/>
      <c r="O522" s="521"/>
    </row>
    <row r="523" spans="1:15">
      <c r="A523" s="634"/>
      <c r="B523" s="515"/>
      <c r="C523" s="619"/>
      <c r="D523" s="620"/>
      <c r="E523" s="540"/>
      <c r="F523" s="515"/>
      <c r="G523" s="515"/>
      <c r="H523" s="515"/>
      <c r="I523" s="515"/>
      <c r="J523" s="515"/>
      <c r="K523" s="515"/>
      <c r="L523" s="515"/>
      <c r="M523" s="597"/>
      <c r="N523" s="619"/>
      <c r="O523" s="521"/>
    </row>
    <row r="524" spans="1:15">
      <c r="A524" s="634"/>
      <c r="B524" s="515"/>
      <c r="C524" s="619"/>
      <c r="D524" s="620"/>
      <c r="E524" s="540"/>
      <c r="F524" s="515"/>
      <c r="G524" s="515"/>
      <c r="H524" s="515"/>
      <c r="I524" s="515"/>
      <c r="J524" s="515"/>
      <c r="K524" s="515"/>
      <c r="L524" s="515"/>
      <c r="M524" s="597"/>
      <c r="N524" s="619"/>
      <c r="O524" s="521"/>
    </row>
    <row r="525" spans="1:15">
      <c r="A525" s="634"/>
      <c r="B525" s="515"/>
      <c r="C525" s="619"/>
      <c r="D525" s="620"/>
      <c r="E525" s="540"/>
      <c r="F525" s="515"/>
      <c r="G525" s="515"/>
      <c r="H525" s="515"/>
      <c r="I525" s="515"/>
      <c r="J525" s="515"/>
      <c r="K525" s="515"/>
      <c r="L525" s="515"/>
      <c r="M525" s="597"/>
      <c r="N525" s="619"/>
      <c r="O525" s="521"/>
    </row>
    <row r="526" spans="1:15">
      <c r="A526" s="634"/>
      <c r="B526" s="515"/>
      <c r="C526" s="619"/>
      <c r="D526" s="620"/>
      <c r="E526" s="540"/>
      <c r="F526" s="515"/>
      <c r="G526" s="515"/>
      <c r="H526" s="515"/>
      <c r="I526" s="515"/>
      <c r="J526" s="515"/>
      <c r="K526" s="515"/>
      <c r="L526" s="515"/>
      <c r="M526" s="597"/>
      <c r="N526" s="619"/>
      <c r="O526" s="521"/>
    </row>
    <row r="527" spans="1:15">
      <c r="A527" s="634"/>
      <c r="B527" s="515"/>
      <c r="C527" s="619"/>
      <c r="D527" s="620"/>
      <c r="E527" s="540"/>
      <c r="F527" s="597"/>
      <c r="G527" s="597"/>
      <c r="H527" s="515"/>
      <c r="I527" s="515"/>
      <c r="J527" s="515"/>
      <c r="K527" s="515"/>
      <c r="L527" s="515"/>
      <c r="M527" s="597"/>
      <c r="N527" s="619"/>
      <c r="O527" s="521"/>
    </row>
    <row r="528" spans="1:15">
      <c r="A528" s="634"/>
      <c r="B528" s="515"/>
      <c r="C528" s="619"/>
      <c r="D528" s="620"/>
      <c r="E528" s="540"/>
      <c r="F528" s="515"/>
      <c r="G528" s="515"/>
      <c r="H528" s="515"/>
      <c r="I528" s="515"/>
      <c r="J528" s="515"/>
      <c r="K528" s="515"/>
      <c r="L528" s="515"/>
      <c r="M528" s="597"/>
      <c r="N528" s="619"/>
      <c r="O528" s="521"/>
    </row>
    <row r="529" spans="1:15">
      <c r="A529" s="634"/>
      <c r="B529" s="515"/>
      <c r="C529" s="619"/>
      <c r="D529" s="620"/>
      <c r="E529" s="540"/>
      <c r="F529" s="515"/>
      <c r="G529" s="515"/>
      <c r="H529" s="515"/>
      <c r="I529" s="515"/>
      <c r="J529" s="515"/>
      <c r="K529" s="515"/>
      <c r="L529" s="515"/>
      <c r="M529" s="597"/>
      <c r="N529" s="619"/>
      <c r="O529" s="521"/>
    </row>
    <row r="530" spans="1:15">
      <c r="A530" s="634"/>
      <c r="B530" s="515"/>
      <c r="C530" s="619"/>
      <c r="D530" s="620"/>
      <c r="E530" s="540"/>
      <c r="F530" s="515"/>
      <c r="G530" s="515"/>
      <c r="H530" s="515"/>
      <c r="I530" s="515"/>
      <c r="J530" s="515"/>
      <c r="K530" s="515"/>
      <c r="L530" s="515"/>
      <c r="M530" s="597"/>
      <c r="N530" s="619"/>
      <c r="O530" s="521"/>
    </row>
    <row r="531" spans="1:15">
      <c r="A531" s="634"/>
      <c r="B531" s="515"/>
      <c r="C531" s="619"/>
      <c r="D531" s="620"/>
      <c r="E531" s="540"/>
      <c r="F531" s="515"/>
      <c r="G531" s="515"/>
      <c r="H531" s="515"/>
      <c r="I531" s="515"/>
      <c r="J531" s="515"/>
      <c r="K531" s="515"/>
      <c r="L531" s="515"/>
      <c r="M531" s="597"/>
      <c r="N531" s="619"/>
      <c r="O531" s="521"/>
    </row>
    <row r="532" spans="1:15" ht="15.75" thickBot="1">
      <c r="A532" s="635"/>
      <c r="B532" s="523"/>
      <c r="C532" s="623"/>
      <c r="D532" s="624"/>
      <c r="E532" s="547"/>
      <c r="F532" s="316"/>
      <c r="G532" s="316"/>
      <c r="H532" s="523"/>
      <c r="I532" s="523"/>
      <c r="J532" s="523"/>
      <c r="K532" s="523"/>
      <c r="L532" s="523"/>
      <c r="M532" s="526"/>
      <c r="N532" s="623"/>
      <c r="O532" s="531"/>
    </row>
    <row r="533" spans="1:15">
      <c r="A533" s="633"/>
      <c r="B533" s="532"/>
      <c r="C533" s="625"/>
      <c r="D533" s="626"/>
      <c r="E533" s="628"/>
      <c r="F533" s="328"/>
      <c r="G533" s="328"/>
      <c r="H533" s="532"/>
      <c r="I533" s="532"/>
      <c r="J533" s="532"/>
      <c r="K533" s="532"/>
      <c r="L533" s="532"/>
      <c r="M533" s="595"/>
      <c r="N533" s="625"/>
      <c r="O533" s="596"/>
    </row>
    <row r="534" spans="1:15">
      <c r="A534" s="634"/>
      <c r="B534" s="515"/>
      <c r="C534" s="619"/>
      <c r="D534" s="620"/>
      <c r="E534" s="540"/>
      <c r="F534" s="515"/>
      <c r="G534" s="515"/>
      <c r="H534" s="515"/>
      <c r="I534" s="515"/>
      <c r="J534" s="515"/>
      <c r="K534" s="515"/>
      <c r="L534" s="515"/>
      <c r="M534" s="597"/>
      <c r="N534" s="619"/>
      <c r="O534" s="521"/>
    </row>
    <row r="535" spans="1:15">
      <c r="A535" s="634"/>
      <c r="B535" s="515"/>
      <c r="C535" s="619"/>
      <c r="D535" s="620"/>
      <c r="E535" s="540"/>
      <c r="F535" s="515"/>
      <c r="G535" s="515"/>
      <c r="H535" s="515"/>
      <c r="I535" s="515"/>
      <c r="J535" s="515"/>
      <c r="K535" s="515"/>
      <c r="L535" s="515"/>
      <c r="M535" s="597"/>
      <c r="N535" s="619"/>
      <c r="O535" s="521"/>
    </row>
    <row r="536" spans="1:15">
      <c r="A536" s="634"/>
      <c r="B536" s="515"/>
      <c r="C536" s="619"/>
      <c r="D536" s="620"/>
      <c r="E536" s="540"/>
      <c r="F536" s="515"/>
      <c r="G536" s="515"/>
      <c r="H536" s="515"/>
      <c r="I536" s="515"/>
      <c r="J536" s="515"/>
      <c r="K536" s="515"/>
      <c r="L536" s="515"/>
      <c r="M536" s="597"/>
      <c r="N536" s="619"/>
      <c r="O536" s="521"/>
    </row>
    <row r="537" spans="1:15">
      <c r="A537" s="634"/>
      <c r="B537" s="515"/>
      <c r="C537" s="619"/>
      <c r="D537" s="620"/>
      <c r="E537" s="540"/>
      <c r="F537" s="515"/>
      <c r="G537" s="515"/>
      <c r="H537" s="515"/>
      <c r="I537" s="515"/>
      <c r="J537" s="515"/>
      <c r="K537" s="515"/>
      <c r="L537" s="515"/>
      <c r="M537" s="597"/>
      <c r="N537" s="619"/>
      <c r="O537" s="521"/>
    </row>
    <row r="538" spans="1:15">
      <c r="A538" s="634"/>
      <c r="B538" s="515"/>
      <c r="C538" s="619"/>
      <c r="D538" s="620"/>
      <c r="E538" s="540"/>
      <c r="F538" s="515"/>
      <c r="G538" s="515"/>
      <c r="H538" s="515"/>
      <c r="I538" s="515"/>
      <c r="J538" s="515"/>
      <c r="K538" s="515"/>
      <c r="L538" s="515"/>
      <c r="M538" s="597"/>
      <c r="N538" s="619"/>
      <c r="O538" s="521"/>
    </row>
    <row r="539" spans="1:15">
      <c r="A539" s="634"/>
      <c r="B539" s="515"/>
      <c r="C539" s="619"/>
      <c r="D539" s="620"/>
      <c r="E539" s="540"/>
      <c r="F539" s="515"/>
      <c r="G539" s="515"/>
      <c r="H539" s="515"/>
      <c r="I539" s="515"/>
      <c r="J539" s="515"/>
      <c r="K539" s="515"/>
      <c r="L539" s="515"/>
      <c r="M539" s="597"/>
      <c r="N539" s="619"/>
      <c r="O539" s="521"/>
    </row>
    <row r="540" spans="1:15">
      <c r="A540" s="634"/>
      <c r="B540" s="515"/>
      <c r="C540" s="619"/>
      <c r="D540" s="620"/>
      <c r="E540" s="540"/>
      <c r="F540" s="515"/>
      <c r="G540" s="515"/>
      <c r="H540" s="515"/>
      <c r="I540" s="515"/>
      <c r="J540" s="515"/>
      <c r="K540" s="515"/>
      <c r="L540" s="515"/>
      <c r="M540" s="597"/>
      <c r="N540" s="619"/>
      <c r="O540" s="521"/>
    </row>
    <row r="541" spans="1:15">
      <c r="A541" s="634"/>
      <c r="B541" s="515"/>
      <c r="C541" s="619"/>
      <c r="D541" s="620"/>
      <c r="E541" s="540"/>
      <c r="F541" s="515"/>
      <c r="G541" s="515"/>
      <c r="H541" s="515"/>
      <c r="I541" s="515"/>
      <c r="J541" s="515"/>
      <c r="K541" s="515"/>
      <c r="L541" s="515"/>
      <c r="M541" s="597"/>
      <c r="N541" s="619"/>
      <c r="O541" s="521"/>
    </row>
    <row r="542" spans="1:15">
      <c r="A542" s="634"/>
      <c r="B542" s="515"/>
      <c r="C542" s="619"/>
      <c r="D542" s="620"/>
      <c r="E542" s="540"/>
      <c r="F542" s="515"/>
      <c r="G542" s="515"/>
      <c r="H542" s="515"/>
      <c r="I542" s="515"/>
      <c r="J542" s="515"/>
      <c r="K542" s="515"/>
      <c r="L542" s="515"/>
      <c r="M542" s="597"/>
      <c r="N542" s="619"/>
      <c r="O542" s="521"/>
    </row>
    <row r="543" spans="1:15">
      <c r="A543" s="634"/>
      <c r="B543" s="515"/>
      <c r="C543" s="619"/>
      <c r="D543" s="620"/>
      <c r="E543" s="540"/>
      <c r="F543" s="515"/>
      <c r="G543" s="515"/>
      <c r="H543" s="515"/>
      <c r="I543" s="515"/>
      <c r="J543" s="515"/>
      <c r="K543" s="515"/>
      <c r="L543" s="515"/>
      <c r="M543" s="597"/>
      <c r="N543" s="619"/>
      <c r="O543" s="521"/>
    </row>
    <row r="544" spans="1:15">
      <c r="A544" s="634"/>
      <c r="B544" s="515"/>
      <c r="C544" s="619"/>
      <c r="D544" s="620"/>
      <c r="E544" s="540"/>
      <c r="F544" s="515"/>
      <c r="G544" s="515"/>
      <c r="H544" s="515"/>
      <c r="I544" s="515"/>
      <c r="J544" s="515"/>
      <c r="K544" s="515"/>
      <c r="L544" s="515"/>
      <c r="M544" s="597"/>
      <c r="N544" s="619"/>
      <c r="O544" s="521"/>
    </row>
    <row r="545" spans="1:15">
      <c r="A545" s="634"/>
      <c r="B545" s="515"/>
      <c r="C545" s="619"/>
      <c r="D545" s="620"/>
      <c r="E545" s="540"/>
      <c r="F545" s="515"/>
      <c r="G545" s="515"/>
      <c r="H545" s="515"/>
      <c r="I545" s="515"/>
      <c r="J545" s="515"/>
      <c r="K545" s="515"/>
      <c r="L545" s="515"/>
      <c r="M545" s="597"/>
      <c r="N545" s="619"/>
      <c r="O545" s="521"/>
    </row>
    <row r="546" spans="1:15">
      <c r="A546" s="634"/>
      <c r="B546" s="515"/>
      <c r="C546" s="619"/>
      <c r="D546" s="620"/>
      <c r="E546" s="540"/>
      <c r="F546" s="515"/>
      <c r="G546" s="515"/>
      <c r="H546" s="515"/>
      <c r="I546" s="515"/>
      <c r="J546" s="515"/>
      <c r="K546" s="515"/>
      <c r="L546" s="515"/>
      <c r="M546" s="597"/>
      <c r="N546" s="619"/>
      <c r="O546" s="521"/>
    </row>
    <row r="547" spans="1:15">
      <c r="A547" s="634"/>
      <c r="B547" s="515"/>
      <c r="C547" s="619"/>
      <c r="D547" s="620"/>
      <c r="E547" s="540"/>
      <c r="F547" s="597"/>
      <c r="G547" s="597"/>
      <c r="H547" s="515"/>
      <c r="I547" s="515"/>
      <c r="J547" s="515"/>
      <c r="K547" s="515"/>
      <c r="L547" s="515"/>
      <c r="M547" s="597"/>
      <c r="N547" s="619"/>
      <c r="O547" s="521"/>
    </row>
    <row r="548" spans="1:15">
      <c r="A548" s="634"/>
      <c r="B548" s="515"/>
      <c r="C548" s="619"/>
      <c r="D548" s="620"/>
      <c r="E548" s="540"/>
      <c r="F548" s="515"/>
      <c r="G548" s="515"/>
      <c r="H548" s="515"/>
      <c r="I548" s="515"/>
      <c r="J548" s="515"/>
      <c r="K548" s="515"/>
      <c r="L548" s="515"/>
      <c r="M548" s="597"/>
      <c r="N548" s="619"/>
      <c r="O548" s="521"/>
    </row>
    <row r="549" spans="1:15">
      <c r="A549" s="634"/>
      <c r="B549" s="515"/>
      <c r="C549" s="619"/>
      <c r="D549" s="620"/>
      <c r="E549" s="540"/>
      <c r="F549" s="515"/>
      <c r="G549" s="515"/>
      <c r="H549" s="515"/>
      <c r="I549" s="515"/>
      <c r="J549" s="515"/>
      <c r="K549" s="515"/>
      <c r="L549" s="515"/>
      <c r="M549" s="597"/>
      <c r="N549" s="619"/>
      <c r="O549" s="521"/>
    </row>
    <row r="550" spans="1:15">
      <c r="A550" s="634"/>
      <c r="B550" s="515"/>
      <c r="C550" s="619"/>
      <c r="D550" s="620"/>
      <c r="E550" s="540"/>
      <c r="F550" s="515"/>
      <c r="G550" s="515"/>
      <c r="H550" s="515"/>
      <c r="I550" s="515"/>
      <c r="J550" s="515"/>
      <c r="K550" s="515"/>
      <c r="L550" s="515"/>
      <c r="M550" s="597"/>
      <c r="N550" s="619"/>
      <c r="O550" s="521"/>
    </row>
    <row r="551" spans="1:15">
      <c r="A551" s="634"/>
      <c r="B551" s="515"/>
      <c r="C551" s="619"/>
      <c r="D551" s="620"/>
      <c r="E551" s="540"/>
      <c r="F551" s="515"/>
      <c r="G551" s="515"/>
      <c r="H551" s="515"/>
      <c r="I551" s="515"/>
      <c r="J551" s="515"/>
      <c r="K551" s="515"/>
      <c r="L551" s="515"/>
      <c r="M551" s="597"/>
      <c r="N551" s="619"/>
      <c r="O551" s="521"/>
    </row>
    <row r="552" spans="1:15" ht="15.75" thickBot="1">
      <c r="A552" s="635"/>
      <c r="B552" s="523"/>
      <c r="C552" s="623"/>
      <c r="D552" s="624"/>
      <c r="E552" s="547"/>
      <c r="F552" s="316"/>
      <c r="G552" s="316"/>
      <c r="H552" s="523"/>
      <c r="I552" s="523"/>
      <c r="J552" s="523"/>
      <c r="K552" s="523"/>
      <c r="L552" s="523"/>
      <c r="M552" s="526"/>
      <c r="N552" s="623"/>
      <c r="O552" s="531"/>
    </row>
    <row r="553" spans="1:15">
      <c r="A553" s="633"/>
      <c r="B553" s="532"/>
      <c r="C553" s="625"/>
      <c r="D553" s="626"/>
      <c r="E553" s="628"/>
      <c r="F553" s="328"/>
      <c r="G553" s="328"/>
      <c r="H553" s="532"/>
      <c r="I553" s="532"/>
      <c r="J553" s="532"/>
      <c r="K553" s="532"/>
      <c r="L553" s="532"/>
      <c r="M553" s="595"/>
      <c r="N553" s="625"/>
      <c r="O553" s="596"/>
    </row>
    <row r="554" spans="1:15">
      <c r="A554" s="634"/>
      <c r="B554" s="515"/>
      <c r="C554" s="619"/>
      <c r="D554" s="620"/>
      <c r="E554" s="540"/>
      <c r="F554" s="515"/>
      <c r="G554" s="515"/>
      <c r="H554" s="515"/>
      <c r="I554" s="515"/>
      <c r="J554" s="515"/>
      <c r="K554" s="515"/>
      <c r="L554" s="515"/>
      <c r="M554" s="597"/>
      <c r="N554" s="619"/>
      <c r="O554" s="521"/>
    </row>
    <row r="555" spans="1:15">
      <c r="A555" s="634"/>
      <c r="B555" s="515"/>
      <c r="C555" s="619"/>
      <c r="D555" s="620"/>
      <c r="E555" s="540"/>
      <c r="F555" s="515"/>
      <c r="G555" s="515"/>
      <c r="H555" s="515"/>
      <c r="I555" s="515"/>
      <c r="J555" s="515"/>
      <c r="K555" s="515"/>
      <c r="L555" s="515"/>
      <c r="M555" s="597"/>
      <c r="N555" s="619"/>
      <c r="O555" s="521"/>
    </row>
    <row r="556" spans="1:15">
      <c r="A556" s="634"/>
      <c r="B556" s="515"/>
      <c r="C556" s="619"/>
      <c r="D556" s="620"/>
      <c r="E556" s="540"/>
      <c r="F556" s="515"/>
      <c r="G556" s="515"/>
      <c r="H556" s="515"/>
      <c r="I556" s="515"/>
      <c r="J556" s="515"/>
      <c r="K556" s="515"/>
      <c r="L556" s="515"/>
      <c r="M556" s="597"/>
      <c r="N556" s="619"/>
      <c r="O556" s="521"/>
    </row>
    <row r="557" spans="1:15">
      <c r="A557" s="634"/>
      <c r="B557" s="515"/>
      <c r="C557" s="619"/>
      <c r="D557" s="620"/>
      <c r="E557" s="540"/>
      <c r="F557" s="515"/>
      <c r="G557" s="515"/>
      <c r="H557" s="515"/>
      <c r="I557" s="515"/>
      <c r="J557" s="515"/>
      <c r="K557" s="515"/>
      <c r="L557" s="515"/>
      <c r="M557" s="597"/>
      <c r="N557" s="619"/>
      <c r="O557" s="521"/>
    </row>
    <row r="558" spans="1:15">
      <c r="A558" s="634"/>
      <c r="B558" s="515"/>
      <c r="C558" s="619"/>
      <c r="D558" s="620"/>
      <c r="E558" s="540"/>
      <c r="F558" s="515"/>
      <c r="G558" s="515"/>
      <c r="H558" s="515"/>
      <c r="I558" s="515"/>
      <c r="J558" s="515"/>
      <c r="K558" s="515"/>
      <c r="L558" s="515"/>
      <c r="M558" s="597"/>
      <c r="N558" s="619"/>
      <c r="O558" s="521"/>
    </row>
    <row r="559" spans="1:15">
      <c r="A559" s="634"/>
      <c r="B559" s="515"/>
      <c r="C559" s="619"/>
      <c r="D559" s="620"/>
      <c r="E559" s="540"/>
      <c r="F559" s="515"/>
      <c r="G559" s="515"/>
      <c r="H559" s="515"/>
      <c r="I559" s="515"/>
      <c r="J559" s="515"/>
      <c r="K559" s="515"/>
      <c r="L559" s="515"/>
      <c r="M559" s="597"/>
      <c r="N559" s="619"/>
      <c r="O559" s="521"/>
    </row>
    <row r="560" spans="1:15">
      <c r="A560" s="634"/>
      <c r="B560" s="515"/>
      <c r="C560" s="619"/>
      <c r="D560" s="620"/>
      <c r="E560" s="540"/>
      <c r="F560" s="515"/>
      <c r="G560" s="515"/>
      <c r="H560" s="515"/>
      <c r="I560" s="515"/>
      <c r="J560" s="515"/>
      <c r="K560" s="515"/>
      <c r="L560" s="515"/>
      <c r="M560" s="597"/>
      <c r="N560" s="619"/>
      <c r="O560" s="521"/>
    </row>
    <row r="561" spans="1:15">
      <c r="A561" s="634"/>
      <c r="B561" s="515"/>
      <c r="C561" s="619"/>
      <c r="D561" s="620"/>
      <c r="E561" s="540"/>
      <c r="F561" s="515"/>
      <c r="G561" s="515"/>
      <c r="H561" s="515"/>
      <c r="I561" s="515"/>
      <c r="J561" s="515"/>
      <c r="K561" s="515"/>
      <c r="L561" s="515"/>
      <c r="M561" s="597"/>
      <c r="N561" s="619"/>
      <c r="O561" s="521"/>
    </row>
    <row r="562" spans="1:15">
      <c r="A562" s="634"/>
      <c r="B562" s="515"/>
      <c r="C562" s="619"/>
      <c r="D562" s="620"/>
      <c r="E562" s="540"/>
      <c r="F562" s="515"/>
      <c r="G562" s="515"/>
      <c r="H562" s="515"/>
      <c r="I562" s="515"/>
      <c r="J562" s="515"/>
      <c r="K562" s="515"/>
      <c r="L562" s="515"/>
      <c r="M562" s="597"/>
      <c r="N562" s="619"/>
      <c r="O562" s="521"/>
    </row>
    <row r="563" spans="1:15">
      <c r="A563" s="634"/>
      <c r="B563" s="515"/>
      <c r="C563" s="619"/>
      <c r="D563" s="620"/>
      <c r="E563" s="540"/>
      <c r="F563" s="515"/>
      <c r="G563" s="515"/>
      <c r="H563" s="515"/>
      <c r="I563" s="515"/>
      <c r="J563" s="515"/>
      <c r="K563" s="515"/>
      <c r="L563" s="515"/>
      <c r="M563" s="597"/>
      <c r="N563" s="619"/>
      <c r="O563" s="521"/>
    </row>
    <row r="564" spans="1:15">
      <c r="A564" s="634"/>
      <c r="B564" s="515"/>
      <c r="C564" s="619"/>
      <c r="D564" s="620"/>
      <c r="E564" s="540"/>
      <c r="F564" s="515"/>
      <c r="G564" s="515"/>
      <c r="H564" s="515"/>
      <c r="I564" s="515"/>
      <c r="J564" s="515"/>
      <c r="K564" s="515"/>
      <c r="L564" s="515"/>
      <c r="M564" s="597"/>
      <c r="N564" s="619"/>
      <c r="O564" s="521"/>
    </row>
    <row r="565" spans="1:15">
      <c r="A565" s="634"/>
      <c r="B565" s="515"/>
      <c r="C565" s="619"/>
      <c r="D565" s="620"/>
      <c r="E565" s="540"/>
      <c r="F565" s="515"/>
      <c r="G565" s="515"/>
      <c r="H565" s="515"/>
      <c r="I565" s="515"/>
      <c r="J565" s="515"/>
      <c r="K565" s="515"/>
      <c r="L565" s="515"/>
      <c r="M565" s="597"/>
      <c r="N565" s="619"/>
      <c r="O565" s="521"/>
    </row>
    <row r="566" spans="1:15">
      <c r="A566" s="634"/>
      <c r="B566" s="515"/>
      <c r="C566" s="619"/>
      <c r="D566" s="620"/>
      <c r="E566" s="540"/>
      <c r="F566" s="515"/>
      <c r="G566" s="515"/>
      <c r="H566" s="515"/>
      <c r="I566" s="515"/>
      <c r="J566" s="515"/>
      <c r="K566" s="515"/>
      <c r="L566" s="515"/>
      <c r="M566" s="597"/>
      <c r="N566" s="619"/>
      <c r="O566" s="521"/>
    </row>
    <row r="567" spans="1:15">
      <c r="A567" s="634"/>
      <c r="B567" s="515"/>
      <c r="C567" s="619"/>
      <c r="D567" s="620"/>
      <c r="E567" s="540"/>
      <c r="F567" s="597"/>
      <c r="G567" s="597"/>
      <c r="H567" s="515"/>
      <c r="I567" s="515"/>
      <c r="J567" s="515"/>
      <c r="K567" s="515"/>
      <c r="L567" s="515"/>
      <c r="M567" s="597"/>
      <c r="N567" s="619"/>
      <c r="O567" s="521"/>
    </row>
    <row r="568" spans="1:15">
      <c r="A568" s="634"/>
      <c r="B568" s="515"/>
      <c r="C568" s="619"/>
      <c r="D568" s="620"/>
      <c r="E568" s="540"/>
      <c r="F568" s="515"/>
      <c r="G568" s="515"/>
      <c r="H568" s="515"/>
      <c r="I568" s="515"/>
      <c r="J568" s="515"/>
      <c r="K568" s="515"/>
      <c r="L568" s="515"/>
      <c r="M568" s="597"/>
      <c r="N568" s="619"/>
      <c r="O568" s="521"/>
    </row>
    <row r="569" spans="1:15">
      <c r="A569" s="634"/>
      <c r="B569" s="515"/>
      <c r="C569" s="619"/>
      <c r="D569" s="620"/>
      <c r="E569" s="540"/>
      <c r="F569" s="515"/>
      <c r="G569" s="515"/>
      <c r="H569" s="515"/>
      <c r="I569" s="515"/>
      <c r="J569" s="515"/>
      <c r="K569" s="515"/>
      <c r="L569" s="515"/>
      <c r="M569" s="597"/>
      <c r="N569" s="619"/>
      <c r="O569" s="521"/>
    </row>
    <row r="570" spans="1:15">
      <c r="A570" s="634"/>
      <c r="B570" s="515"/>
      <c r="C570" s="619"/>
      <c r="D570" s="620"/>
      <c r="E570" s="540"/>
      <c r="F570" s="515"/>
      <c r="G570" s="515"/>
      <c r="H570" s="515"/>
      <c r="I570" s="515"/>
      <c r="J570" s="515"/>
      <c r="K570" s="515"/>
      <c r="L570" s="515"/>
      <c r="M570" s="597"/>
      <c r="N570" s="619"/>
      <c r="O570" s="521"/>
    </row>
    <row r="571" spans="1:15">
      <c r="A571" s="634"/>
      <c r="B571" s="515"/>
      <c r="C571" s="619"/>
      <c r="D571" s="620"/>
      <c r="E571" s="540"/>
      <c r="F571" s="515"/>
      <c r="G571" s="515"/>
      <c r="H571" s="515"/>
      <c r="I571" s="515"/>
      <c r="J571" s="515"/>
      <c r="K571" s="515"/>
      <c r="L571" s="515"/>
      <c r="M571" s="597"/>
      <c r="N571" s="619"/>
      <c r="O571" s="521"/>
    </row>
    <row r="572" spans="1:15" ht="15.75" thickBot="1">
      <c r="A572" s="635"/>
      <c r="B572" s="523"/>
      <c r="C572" s="623"/>
      <c r="D572" s="624"/>
      <c r="E572" s="547"/>
      <c r="F572" s="316"/>
      <c r="G572" s="316"/>
      <c r="H572" s="523"/>
      <c r="I572" s="523"/>
      <c r="J572" s="523"/>
      <c r="K572" s="523"/>
      <c r="L572" s="523"/>
      <c r="M572" s="526"/>
      <c r="N572" s="623"/>
      <c r="O572" s="531"/>
    </row>
    <row r="573" spans="1:15">
      <c r="A573" s="633"/>
      <c r="B573" s="532"/>
      <c r="C573" s="625"/>
      <c r="D573" s="626"/>
      <c r="E573" s="628"/>
      <c r="F573" s="328"/>
      <c r="G573" s="328"/>
      <c r="H573" s="532"/>
      <c r="I573" s="532"/>
      <c r="J573" s="532"/>
      <c r="K573" s="532"/>
      <c r="L573" s="532"/>
      <c r="M573" s="595"/>
      <c r="N573" s="625"/>
      <c r="O573" s="596"/>
    </row>
    <row r="574" spans="1:15">
      <c r="A574" s="634"/>
      <c r="B574" s="515"/>
      <c r="C574" s="619"/>
      <c r="D574" s="620"/>
      <c r="E574" s="540"/>
      <c r="F574" s="515"/>
      <c r="G574" s="515"/>
      <c r="H574" s="515"/>
      <c r="I574" s="515"/>
      <c r="J574" s="515"/>
      <c r="K574" s="515"/>
      <c r="L574" s="515"/>
      <c r="M574" s="597"/>
      <c r="N574" s="619"/>
      <c r="O574" s="521"/>
    </row>
    <row r="575" spans="1:15">
      <c r="A575" s="634"/>
      <c r="B575" s="515"/>
      <c r="C575" s="619"/>
      <c r="D575" s="620"/>
      <c r="E575" s="540"/>
      <c r="F575" s="515"/>
      <c r="G575" s="515"/>
      <c r="H575" s="515"/>
      <c r="I575" s="515"/>
      <c r="J575" s="515"/>
      <c r="K575" s="515"/>
      <c r="L575" s="515"/>
      <c r="M575" s="597"/>
      <c r="N575" s="619"/>
      <c r="O575" s="521"/>
    </row>
    <row r="576" spans="1:15">
      <c r="A576" s="634"/>
      <c r="B576" s="515"/>
      <c r="C576" s="619"/>
      <c r="D576" s="620"/>
      <c r="E576" s="540"/>
      <c r="F576" s="515"/>
      <c r="G576" s="515"/>
      <c r="H576" s="515"/>
      <c r="I576" s="515"/>
      <c r="J576" s="515"/>
      <c r="K576" s="515"/>
      <c r="L576" s="515"/>
      <c r="M576" s="597"/>
      <c r="N576" s="619"/>
      <c r="O576" s="521"/>
    </row>
    <row r="577" spans="1:15">
      <c r="A577" s="634"/>
      <c r="B577" s="515"/>
      <c r="C577" s="619"/>
      <c r="D577" s="620"/>
      <c r="E577" s="540"/>
      <c r="F577" s="515"/>
      <c r="G577" s="515"/>
      <c r="H577" s="515"/>
      <c r="I577" s="515"/>
      <c r="J577" s="515"/>
      <c r="K577" s="515"/>
      <c r="L577" s="515"/>
      <c r="M577" s="597"/>
      <c r="N577" s="619"/>
      <c r="O577" s="521"/>
    </row>
    <row r="578" spans="1:15">
      <c r="A578" s="634"/>
      <c r="B578" s="515"/>
      <c r="C578" s="619"/>
      <c r="D578" s="620"/>
      <c r="E578" s="540"/>
      <c r="F578" s="515"/>
      <c r="G578" s="515"/>
      <c r="H578" s="515"/>
      <c r="I578" s="515"/>
      <c r="J578" s="515"/>
      <c r="K578" s="515"/>
      <c r="L578" s="515"/>
      <c r="M578" s="597"/>
      <c r="N578" s="619"/>
      <c r="O578" s="521"/>
    </row>
    <row r="579" spans="1:15">
      <c r="A579" s="634"/>
      <c r="B579" s="515"/>
      <c r="C579" s="619"/>
      <c r="D579" s="620"/>
      <c r="E579" s="540"/>
      <c r="F579" s="515"/>
      <c r="G579" s="515"/>
      <c r="H579" s="515"/>
      <c r="I579" s="515"/>
      <c r="J579" s="515"/>
      <c r="K579" s="515"/>
      <c r="L579" s="515"/>
      <c r="M579" s="597"/>
      <c r="N579" s="619"/>
      <c r="O579" s="521"/>
    </row>
    <row r="580" spans="1:15">
      <c r="A580" s="634"/>
      <c r="B580" s="515"/>
      <c r="C580" s="619"/>
      <c r="D580" s="620"/>
      <c r="E580" s="540"/>
      <c r="F580" s="515"/>
      <c r="G580" s="515"/>
      <c r="H580" s="515"/>
      <c r="I580" s="515"/>
      <c r="J580" s="515"/>
      <c r="K580" s="515"/>
      <c r="L580" s="515"/>
      <c r="M580" s="597"/>
      <c r="N580" s="619"/>
      <c r="O580" s="521"/>
    </row>
    <row r="581" spans="1:15">
      <c r="A581" s="634"/>
      <c r="B581" s="515"/>
      <c r="C581" s="619"/>
      <c r="D581" s="620"/>
      <c r="E581" s="540"/>
      <c r="F581" s="515"/>
      <c r="G581" s="515"/>
      <c r="H581" s="515"/>
      <c r="I581" s="515"/>
      <c r="J581" s="515"/>
      <c r="K581" s="515"/>
      <c r="L581" s="515"/>
      <c r="M581" s="597"/>
      <c r="N581" s="619"/>
      <c r="O581" s="521"/>
    </row>
    <row r="582" spans="1:15">
      <c r="A582" s="634"/>
      <c r="B582" s="515"/>
      <c r="C582" s="619"/>
      <c r="D582" s="620"/>
      <c r="E582" s="540"/>
      <c r="F582" s="515"/>
      <c r="G582" s="515"/>
      <c r="H582" s="515"/>
      <c r="I582" s="515"/>
      <c r="J582" s="515"/>
      <c r="K582" s="515"/>
      <c r="L582" s="515"/>
      <c r="M582" s="597"/>
      <c r="N582" s="619"/>
      <c r="O582" s="521"/>
    </row>
    <row r="583" spans="1:15">
      <c r="A583" s="634"/>
      <c r="B583" s="515"/>
      <c r="C583" s="619"/>
      <c r="D583" s="620"/>
      <c r="E583" s="540"/>
      <c r="F583" s="515"/>
      <c r="G583" s="515"/>
      <c r="H583" s="515"/>
      <c r="I583" s="515"/>
      <c r="J583" s="515"/>
      <c r="K583" s="515"/>
      <c r="L583" s="515"/>
      <c r="M583" s="597"/>
      <c r="N583" s="619"/>
      <c r="O583" s="521"/>
    </row>
    <row r="584" spans="1:15">
      <c r="A584" s="634"/>
      <c r="B584" s="515"/>
      <c r="C584" s="619"/>
      <c r="D584" s="620"/>
      <c r="E584" s="540"/>
      <c r="F584" s="515"/>
      <c r="G584" s="515"/>
      <c r="H584" s="515"/>
      <c r="I584" s="515"/>
      <c r="J584" s="515"/>
      <c r="K584" s="515"/>
      <c r="L584" s="515"/>
      <c r="M584" s="597"/>
      <c r="N584" s="619"/>
      <c r="O584" s="521"/>
    </row>
    <row r="585" spans="1:15">
      <c r="A585" s="634"/>
      <c r="B585" s="515"/>
      <c r="C585" s="619"/>
      <c r="D585" s="620"/>
      <c r="E585" s="540"/>
      <c r="F585" s="515"/>
      <c r="G585" s="515"/>
      <c r="H585" s="515"/>
      <c r="I585" s="515"/>
      <c r="J585" s="515"/>
      <c r="K585" s="515"/>
      <c r="L585" s="515"/>
      <c r="M585" s="597"/>
      <c r="N585" s="619"/>
      <c r="O585" s="521"/>
    </row>
    <row r="586" spans="1:15">
      <c r="A586" s="634"/>
      <c r="B586" s="515"/>
      <c r="C586" s="619"/>
      <c r="D586" s="620"/>
      <c r="E586" s="540"/>
      <c r="F586" s="515"/>
      <c r="G586" s="515"/>
      <c r="H586" s="515"/>
      <c r="I586" s="515"/>
      <c r="J586" s="515"/>
      <c r="K586" s="515"/>
      <c r="L586" s="515"/>
      <c r="M586" s="597"/>
      <c r="N586" s="619"/>
      <c r="O586" s="521"/>
    </row>
    <row r="587" spans="1:15">
      <c r="A587" s="634"/>
      <c r="B587" s="515"/>
      <c r="C587" s="619"/>
      <c r="D587" s="620"/>
      <c r="E587" s="540"/>
      <c r="F587" s="597"/>
      <c r="G587" s="597"/>
      <c r="H587" s="515"/>
      <c r="I587" s="515"/>
      <c r="J587" s="515"/>
      <c r="K587" s="515"/>
      <c r="L587" s="515"/>
      <c r="M587" s="597"/>
      <c r="N587" s="619"/>
      <c r="O587" s="521"/>
    </row>
    <row r="588" spans="1:15">
      <c r="A588" s="634"/>
      <c r="B588" s="515"/>
      <c r="C588" s="619"/>
      <c r="D588" s="620"/>
      <c r="E588" s="540"/>
      <c r="F588" s="515"/>
      <c r="G588" s="515"/>
      <c r="H588" s="515"/>
      <c r="I588" s="515"/>
      <c r="J588" s="515"/>
      <c r="K588" s="515"/>
      <c r="L588" s="515"/>
      <c r="M588" s="597"/>
      <c r="N588" s="619"/>
      <c r="O588" s="521"/>
    </row>
    <row r="589" spans="1:15">
      <c r="A589" s="634"/>
      <c r="B589" s="515"/>
      <c r="C589" s="619"/>
      <c r="D589" s="620"/>
      <c r="E589" s="540"/>
      <c r="F589" s="515"/>
      <c r="G589" s="515"/>
      <c r="H589" s="515"/>
      <c r="I589" s="515"/>
      <c r="J589" s="515"/>
      <c r="K589" s="515"/>
      <c r="L589" s="515"/>
      <c r="M589" s="597"/>
      <c r="N589" s="619"/>
      <c r="O589" s="521"/>
    </row>
    <row r="590" spans="1:15">
      <c r="A590" s="634"/>
      <c r="B590" s="515"/>
      <c r="C590" s="619"/>
      <c r="D590" s="620"/>
      <c r="E590" s="540"/>
      <c r="F590" s="515"/>
      <c r="G590" s="515"/>
      <c r="H590" s="515"/>
      <c r="I590" s="515"/>
      <c r="J590" s="515"/>
      <c r="K590" s="515"/>
      <c r="L590" s="515"/>
      <c r="M590" s="597"/>
      <c r="N590" s="619"/>
      <c r="O590" s="521"/>
    </row>
    <row r="591" spans="1:15">
      <c r="A591" s="634"/>
      <c r="B591" s="515"/>
      <c r="C591" s="619"/>
      <c r="D591" s="620"/>
      <c r="E591" s="540"/>
      <c r="F591" s="515"/>
      <c r="G591" s="515"/>
      <c r="H591" s="515"/>
      <c r="I591" s="515"/>
      <c r="J591" s="515"/>
      <c r="K591" s="515"/>
      <c r="L591" s="515"/>
      <c r="M591" s="597"/>
      <c r="N591" s="619"/>
      <c r="O591" s="521"/>
    </row>
    <row r="592" spans="1:15" ht="15.75" thickBot="1">
      <c r="A592" s="635"/>
      <c r="B592" s="523"/>
      <c r="C592" s="623"/>
      <c r="D592" s="624"/>
      <c r="E592" s="547"/>
      <c r="F592" s="316"/>
      <c r="G592" s="316"/>
      <c r="H592" s="523"/>
      <c r="I592" s="523"/>
      <c r="J592" s="523"/>
      <c r="K592" s="523"/>
      <c r="L592" s="523"/>
      <c r="M592" s="526"/>
      <c r="N592" s="623"/>
      <c r="O592" s="531"/>
    </row>
    <row r="593" spans="1:15" ht="15.75" thickBot="1">
      <c r="A593" s="636" t="s">
        <v>52</v>
      </c>
      <c r="B593" s="637"/>
      <c r="C593" s="637"/>
      <c r="D593" s="637"/>
      <c r="E593" s="637"/>
      <c r="F593" s="637"/>
      <c r="G593" s="637"/>
      <c r="H593" s="637"/>
      <c r="I593" s="637"/>
      <c r="J593" s="637"/>
      <c r="K593" s="637"/>
      <c r="L593" s="637"/>
      <c r="M593" s="638">
        <f>SUM(M333:M592)</f>
        <v>0</v>
      </c>
      <c r="N593" s="639"/>
      <c r="O593" s="640"/>
    </row>
  </sheetData>
  <autoFilter ref="A3:O146" xr:uid="{4AB92E2E-5DD0-4202-AE19-1E975668482A}">
    <filterColumn colId="13" showButton="0"/>
  </autoFilter>
  <mergeCells count="27">
    <mergeCell ref="A2:O2"/>
    <mergeCell ref="A138:D138"/>
    <mergeCell ref="N143:N144"/>
    <mergeCell ref="O143:O144"/>
    <mergeCell ref="L3:L4"/>
    <mergeCell ref="M3:M4"/>
    <mergeCell ref="J139:L139"/>
    <mergeCell ref="J140:L140"/>
    <mergeCell ref="J141:L141"/>
    <mergeCell ref="J142:L142"/>
    <mergeCell ref="L143:M144"/>
    <mergeCell ref="L145:M146"/>
    <mergeCell ref="N145:O146"/>
    <mergeCell ref="N3:O3"/>
    <mergeCell ref="A1:M1"/>
    <mergeCell ref="N1:O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0866141732283472" right="0.70866141732283472" top="0.74803149606299213" bottom="0.74803149606299213" header="0.31496062992125984" footer="0.31496062992125984"/>
  <pageSetup paperSize="8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76"/>
  <sheetViews>
    <sheetView view="pageBreakPreview" zoomScaleNormal="80" zoomScaleSheetLayoutView="100" workbookViewId="0">
      <selection activeCell="N74" sqref="N74"/>
    </sheetView>
  </sheetViews>
  <sheetFormatPr defaultColWidth="8.85546875" defaultRowHeight="15" outlineLevelRow="1"/>
  <cols>
    <col min="1" max="1" width="5.42578125" style="201" customWidth="1"/>
    <col min="2" max="2" width="5.42578125" style="202" customWidth="1"/>
    <col min="3" max="3" width="12.7109375" style="203" customWidth="1"/>
    <col min="4" max="4" width="8.28515625" style="203" customWidth="1"/>
    <col min="5" max="5" width="11.140625" style="203" customWidth="1"/>
    <col min="6" max="6" width="8.7109375" style="204" customWidth="1"/>
    <col min="7" max="7" width="8.7109375" style="205" customWidth="1"/>
    <col min="8" max="14" width="8.7109375" style="204" customWidth="1"/>
    <col min="15" max="15" width="11.85546875" style="204" customWidth="1"/>
    <col min="16" max="16" width="16.42578125" style="203" customWidth="1"/>
    <col min="17" max="17" width="11.42578125" style="203" customWidth="1"/>
    <col min="18" max="19" width="8.85546875" style="203"/>
    <col min="20" max="20" width="8.7109375" style="203" customWidth="1"/>
    <col min="21" max="16384" width="8.85546875" style="203"/>
  </cols>
  <sheetData>
    <row r="1" spans="1:18" ht="26.25" customHeight="1">
      <c r="A1" s="784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223" t="s">
        <v>1</v>
      </c>
      <c r="Q1" s="203">
        <v>10.763999999999999</v>
      </c>
    </row>
    <row r="2" spans="1:18" s="199" customFormat="1" ht="43.5" customHeight="1">
      <c r="A2" s="791" t="s">
        <v>2</v>
      </c>
      <c r="B2" s="793" t="s">
        <v>3</v>
      </c>
      <c r="C2" s="795" t="s">
        <v>4</v>
      </c>
      <c r="D2" s="797" t="s">
        <v>5</v>
      </c>
      <c r="E2" s="797" t="s">
        <v>6</v>
      </c>
      <c r="F2" s="785" t="s">
        <v>7</v>
      </c>
      <c r="G2" s="786"/>
      <c r="H2" s="787" t="s">
        <v>8</v>
      </c>
      <c r="I2" s="788"/>
      <c r="J2" s="789" t="s">
        <v>9</v>
      </c>
      <c r="K2" s="789"/>
      <c r="L2" s="790" t="s">
        <v>10</v>
      </c>
      <c r="M2" s="790"/>
      <c r="N2" s="785" t="s">
        <v>11</v>
      </c>
      <c r="O2" s="786"/>
      <c r="Q2" s="19"/>
    </row>
    <row r="3" spans="1:18" s="200" customFormat="1">
      <c r="A3" s="792"/>
      <c r="B3" s="794"/>
      <c r="C3" s="796"/>
      <c r="D3" s="798"/>
      <c r="E3" s="798"/>
      <c r="F3" s="207" t="s">
        <v>12</v>
      </c>
      <c r="G3" s="207" t="s">
        <v>13</v>
      </c>
      <c r="H3" s="208" t="s">
        <v>12</v>
      </c>
      <c r="I3" s="207" t="s">
        <v>13</v>
      </c>
      <c r="J3" s="207" t="s">
        <v>12</v>
      </c>
      <c r="K3" s="207" t="s">
        <v>13</v>
      </c>
      <c r="L3" s="207" t="s">
        <v>12</v>
      </c>
      <c r="M3" s="207" t="s">
        <v>13</v>
      </c>
      <c r="N3" s="219" t="s">
        <v>12</v>
      </c>
      <c r="O3" s="207" t="s">
        <v>13</v>
      </c>
    </row>
    <row r="4" spans="1:18" ht="14.45" customHeight="1" outlineLevel="1">
      <c r="A4" s="209">
        <v>1</v>
      </c>
      <c r="B4" s="210">
        <v>1</v>
      </c>
      <c r="C4" s="211" t="s">
        <v>15</v>
      </c>
      <c r="D4" s="212" t="s">
        <v>16</v>
      </c>
      <c r="E4" s="226" t="s">
        <v>17</v>
      </c>
      <c r="F4" s="213">
        <f>'BLOCK-A &amp; Common area cal'!F5</f>
        <v>58.93</v>
      </c>
      <c r="G4" s="214">
        <f>ROUND(('BLOCK-A &amp; Common area cal'!E5),0)</f>
        <v>634</v>
      </c>
      <c r="H4" s="213">
        <f>'BLOCK-A &amp; Common area cal'!H5</f>
        <v>3</v>
      </c>
      <c r="I4" s="214">
        <f>ROUND(('BLOCK-A &amp; Common area cal'!G5),0)</f>
        <v>32</v>
      </c>
      <c r="J4" s="218">
        <f>'BLOCK-A &amp; Common area cal'!J5</f>
        <v>61.93</v>
      </c>
      <c r="K4" s="214">
        <f t="shared" ref="K4:K17" si="0">G4+I4</f>
        <v>666</v>
      </c>
      <c r="L4" s="218">
        <f>'BLOCK-A &amp; Common area cal'!P5+'BLOCK-A &amp; Common area cal'!L5</f>
        <v>26.346845634964968</v>
      </c>
      <c r="M4" s="214">
        <f t="shared" ref="M4:M17" si="1">L4*$Q$1</f>
        <v>283.59744641476289</v>
      </c>
      <c r="N4" s="218">
        <f t="shared" ref="N4:N17" si="2">L4+H4+F4</f>
        <v>88.276845634964971</v>
      </c>
      <c r="O4" s="221">
        <f t="shared" ref="O4:O17" si="3">M4+I4+G4</f>
        <v>949.59744641476289</v>
      </c>
      <c r="Q4" s="225"/>
      <c r="R4" s="224"/>
    </row>
    <row r="5" spans="1:18" outlineLevel="1">
      <c r="A5" s="209">
        <v>1</v>
      </c>
      <c r="B5" s="210">
        <v>2</v>
      </c>
      <c r="C5" s="211" t="s">
        <v>15</v>
      </c>
      <c r="D5" s="212" t="s">
        <v>16</v>
      </c>
      <c r="E5" s="226" t="s">
        <v>17</v>
      </c>
      <c r="F5" s="213">
        <f>'BLOCK-A &amp; Common area cal'!F6</f>
        <v>58.93</v>
      </c>
      <c r="G5" s="214">
        <f>ROUND(('BLOCK-A &amp; Common area cal'!E6),0)</f>
        <v>634</v>
      </c>
      <c r="H5" s="213">
        <f>'BLOCK-A &amp; Common area cal'!H6</f>
        <v>3</v>
      </c>
      <c r="I5" s="214">
        <f>ROUND(('BLOCK-A &amp; Common area cal'!G6),0)</f>
        <v>32</v>
      </c>
      <c r="J5" s="218">
        <f>'BLOCK-A &amp; Common area cal'!J6</f>
        <v>61.93</v>
      </c>
      <c r="K5" s="214">
        <f t="shared" si="0"/>
        <v>666</v>
      </c>
      <c r="L5" s="218">
        <f>'BLOCK-A &amp; Common area cal'!P6+'BLOCK-A &amp; Common area cal'!L6</f>
        <v>26.346845634964968</v>
      </c>
      <c r="M5" s="214">
        <f t="shared" si="1"/>
        <v>283.59744641476289</v>
      </c>
      <c r="N5" s="218">
        <f t="shared" si="2"/>
        <v>88.276845634964971</v>
      </c>
      <c r="O5" s="221">
        <f t="shared" si="3"/>
        <v>949.59744641476289</v>
      </c>
      <c r="Q5" s="224"/>
      <c r="R5" s="224"/>
    </row>
    <row r="6" spans="1:18" ht="15.75" customHeight="1" outlineLevel="1">
      <c r="A6" s="209">
        <v>1</v>
      </c>
      <c r="B6" s="210">
        <v>3</v>
      </c>
      <c r="C6" s="211" t="s">
        <v>15</v>
      </c>
      <c r="D6" s="212" t="s">
        <v>16</v>
      </c>
      <c r="E6" s="226" t="s">
        <v>17</v>
      </c>
      <c r="F6" s="213">
        <f>'BLOCK-A &amp; Common area cal'!F7</f>
        <v>58.93</v>
      </c>
      <c r="G6" s="214">
        <f>ROUND(('BLOCK-A &amp; Common area cal'!E7),0)</f>
        <v>634</v>
      </c>
      <c r="H6" s="213">
        <f>'BLOCK-A &amp; Common area cal'!H7</f>
        <v>3</v>
      </c>
      <c r="I6" s="214">
        <f>ROUND(('BLOCK-A &amp; Common area cal'!G7),0)</f>
        <v>32</v>
      </c>
      <c r="J6" s="218">
        <f>'BLOCK-A &amp; Common area cal'!J7</f>
        <v>61.93</v>
      </c>
      <c r="K6" s="214">
        <f t="shared" si="0"/>
        <v>666</v>
      </c>
      <c r="L6" s="218">
        <f>'BLOCK-A &amp; Common area cal'!P7+'BLOCK-A &amp; Common area cal'!L7</f>
        <v>26.346845634964968</v>
      </c>
      <c r="M6" s="214">
        <f t="shared" si="1"/>
        <v>283.59744641476289</v>
      </c>
      <c r="N6" s="218">
        <f t="shared" si="2"/>
        <v>88.276845634964971</v>
      </c>
      <c r="O6" s="221">
        <f t="shared" si="3"/>
        <v>949.59744641476289</v>
      </c>
      <c r="R6" s="224"/>
    </row>
    <row r="7" spans="1:18" outlineLevel="1">
      <c r="A7" s="209">
        <v>1</v>
      </c>
      <c r="B7" s="210">
        <v>4</v>
      </c>
      <c r="C7" s="211" t="s">
        <v>15</v>
      </c>
      <c r="D7" s="212" t="s">
        <v>16</v>
      </c>
      <c r="E7" s="226" t="s">
        <v>17</v>
      </c>
      <c r="F7" s="213">
        <f>'BLOCK-A &amp; Common area cal'!F8</f>
        <v>58.93</v>
      </c>
      <c r="G7" s="214">
        <f>ROUND(('BLOCK-A &amp; Common area cal'!E8),0)</f>
        <v>634</v>
      </c>
      <c r="H7" s="213">
        <f>'BLOCK-A &amp; Common area cal'!H8</f>
        <v>3</v>
      </c>
      <c r="I7" s="214">
        <f>ROUND(('BLOCK-A &amp; Common area cal'!G8),0)</f>
        <v>32</v>
      </c>
      <c r="J7" s="218">
        <f>'BLOCK-A &amp; Common area cal'!J8</f>
        <v>61.93</v>
      </c>
      <c r="K7" s="214">
        <f t="shared" si="0"/>
        <v>666</v>
      </c>
      <c r="L7" s="218">
        <f>'BLOCK-A &amp; Common area cal'!P8+'BLOCK-A &amp; Common area cal'!L8</f>
        <v>26.346845634964968</v>
      </c>
      <c r="M7" s="214">
        <f t="shared" si="1"/>
        <v>283.59744641476289</v>
      </c>
      <c r="N7" s="218">
        <f t="shared" si="2"/>
        <v>88.276845634964971</v>
      </c>
      <c r="O7" s="221">
        <f t="shared" si="3"/>
        <v>949.59744641476289</v>
      </c>
      <c r="R7" s="224"/>
    </row>
    <row r="8" spans="1:18" ht="15.75" customHeight="1">
      <c r="A8" s="209">
        <v>1</v>
      </c>
      <c r="B8" s="210">
        <v>5</v>
      </c>
      <c r="C8" s="215" t="s">
        <v>18</v>
      </c>
      <c r="D8" s="212" t="s">
        <v>16</v>
      </c>
      <c r="E8" s="226" t="s">
        <v>17</v>
      </c>
      <c r="F8" s="213">
        <f>'BLOCK-A &amp; Common area cal'!F9</f>
        <v>35.270000000000003</v>
      </c>
      <c r="G8" s="214">
        <f>ROUND(('BLOCK-A &amp; Common area cal'!E9),0)</f>
        <v>380</v>
      </c>
      <c r="H8" s="213">
        <f>'BLOCK-A &amp; Common area cal'!H9</f>
        <v>3.9</v>
      </c>
      <c r="I8" s="214">
        <f>ROUND(('BLOCK-A &amp; Common area cal'!G9),0)</f>
        <v>42</v>
      </c>
      <c r="J8" s="218">
        <f>'BLOCK-A &amp; Common area cal'!J9</f>
        <v>39.17</v>
      </c>
      <c r="K8" s="214">
        <f t="shared" si="0"/>
        <v>422</v>
      </c>
      <c r="L8" s="218">
        <f>'BLOCK-A &amp; Common area cal'!P9+'BLOCK-A &amp; Common area cal'!L9</f>
        <v>17.500457386325905</v>
      </c>
      <c r="M8" s="214">
        <f t="shared" si="1"/>
        <v>188.37492330641203</v>
      </c>
      <c r="N8" s="218">
        <f t="shared" si="2"/>
        <v>56.670457386325907</v>
      </c>
      <c r="O8" s="221">
        <f t="shared" si="3"/>
        <v>610.37492330641203</v>
      </c>
      <c r="R8" s="224"/>
    </row>
    <row r="9" spans="1:18">
      <c r="A9" s="209">
        <v>1</v>
      </c>
      <c r="B9" s="210">
        <v>6</v>
      </c>
      <c r="C9" s="215" t="s">
        <v>18</v>
      </c>
      <c r="D9" s="212" t="s">
        <v>16</v>
      </c>
      <c r="E9" s="226" t="s">
        <v>17</v>
      </c>
      <c r="F9" s="213">
        <f>'BLOCK-A &amp; Common area cal'!F10</f>
        <v>35.270000000000003</v>
      </c>
      <c r="G9" s="214">
        <f>ROUND(('BLOCK-A &amp; Common area cal'!E10),0)</f>
        <v>380</v>
      </c>
      <c r="H9" s="213">
        <f>'BLOCK-A &amp; Common area cal'!H10</f>
        <v>3.9</v>
      </c>
      <c r="I9" s="214">
        <f>ROUND(('BLOCK-A &amp; Common area cal'!G10),0)</f>
        <v>42</v>
      </c>
      <c r="J9" s="218">
        <f>'BLOCK-A &amp; Common area cal'!J10</f>
        <v>39.17</v>
      </c>
      <c r="K9" s="214">
        <f t="shared" si="0"/>
        <v>422</v>
      </c>
      <c r="L9" s="218">
        <f>'BLOCK-A &amp; Common area cal'!P10+'BLOCK-A &amp; Common area cal'!L10</f>
        <v>17.500457386325905</v>
      </c>
      <c r="M9" s="214">
        <f t="shared" si="1"/>
        <v>188.37492330641203</v>
      </c>
      <c r="N9" s="218">
        <f t="shared" si="2"/>
        <v>56.670457386325907</v>
      </c>
      <c r="O9" s="221">
        <f t="shared" si="3"/>
        <v>610.37492330641203</v>
      </c>
      <c r="R9" s="224"/>
    </row>
    <row r="10" spans="1:18" ht="15.75" customHeight="1">
      <c r="A10" s="209">
        <v>1</v>
      </c>
      <c r="B10" s="210">
        <v>7</v>
      </c>
      <c r="C10" s="227" t="s">
        <v>19</v>
      </c>
      <c r="D10" s="212" t="s">
        <v>16</v>
      </c>
      <c r="E10" s="226" t="s">
        <v>17</v>
      </c>
      <c r="F10" s="213">
        <f>'BLOCK-A &amp; Common area cal'!F11</f>
        <v>84.72</v>
      </c>
      <c r="G10" s="214">
        <f>ROUND(('BLOCK-A &amp; Common area cal'!E11),0)</f>
        <v>912</v>
      </c>
      <c r="H10" s="213">
        <f>'BLOCK-A &amp; Common area cal'!H11</f>
        <v>3.06</v>
      </c>
      <c r="I10" s="214">
        <f>ROUND(('BLOCK-A &amp; Common area cal'!G11),0)</f>
        <v>33</v>
      </c>
      <c r="J10" s="218">
        <f>'BLOCK-A &amp; Common area cal'!J11</f>
        <v>87.78</v>
      </c>
      <c r="K10" s="214">
        <f t="shared" si="0"/>
        <v>945</v>
      </c>
      <c r="L10" s="218">
        <f>'BLOCK-A &amp; Common area cal'!P11+'BLOCK-A &amp; Common area cal'!L11</f>
        <v>35.406152269715832</v>
      </c>
      <c r="M10" s="214">
        <f t="shared" si="1"/>
        <v>381.11182303122121</v>
      </c>
      <c r="N10" s="218">
        <f t="shared" si="2"/>
        <v>123.18615226971583</v>
      </c>
      <c r="O10" s="221">
        <f t="shared" si="3"/>
        <v>1326.1118230312213</v>
      </c>
      <c r="R10" s="224"/>
    </row>
    <row r="11" spans="1:18">
      <c r="A11" s="209">
        <v>1</v>
      </c>
      <c r="B11" s="210">
        <v>8</v>
      </c>
      <c r="C11" s="215" t="s">
        <v>18</v>
      </c>
      <c r="D11" s="212" t="s">
        <v>20</v>
      </c>
      <c r="E11" s="226" t="s">
        <v>17</v>
      </c>
      <c r="F11" s="213">
        <f>'BLOCK-A &amp; Common area cal'!F12</f>
        <v>35.270000000000003</v>
      </c>
      <c r="G11" s="214">
        <f>ROUND(('BLOCK-A &amp; Common area cal'!E12),0)</f>
        <v>380</v>
      </c>
      <c r="H11" s="213">
        <f>'BLOCK-A &amp; Common area cal'!H12</f>
        <v>3.9</v>
      </c>
      <c r="I11" s="214">
        <f>ROUND(('BLOCK-A &amp; Common area cal'!G12),0)</f>
        <v>42</v>
      </c>
      <c r="J11" s="218">
        <f>'BLOCK-A &amp; Common area cal'!J12</f>
        <v>39.17</v>
      </c>
      <c r="K11" s="214">
        <f t="shared" si="0"/>
        <v>422</v>
      </c>
      <c r="L11" s="218">
        <f>'BLOCK-A &amp; Common area cal'!P12+'BLOCK-A &amp; Common area cal'!L12</f>
        <v>17.500457386325905</v>
      </c>
      <c r="M11" s="214">
        <f t="shared" si="1"/>
        <v>188.37492330641203</v>
      </c>
      <c r="N11" s="218">
        <f t="shared" si="2"/>
        <v>56.670457386325907</v>
      </c>
      <c r="O11" s="221">
        <f t="shared" si="3"/>
        <v>610.37492330641203</v>
      </c>
      <c r="R11" s="224"/>
    </row>
    <row r="12" spans="1:18" ht="15.75" customHeight="1">
      <c r="A12" s="209">
        <v>1</v>
      </c>
      <c r="B12" s="210">
        <v>9</v>
      </c>
      <c r="C12" s="215" t="s">
        <v>18</v>
      </c>
      <c r="D12" s="212" t="s">
        <v>20</v>
      </c>
      <c r="E12" s="226" t="s">
        <v>17</v>
      </c>
      <c r="F12" s="213">
        <f>'BLOCK-A &amp; Common area cal'!F13</f>
        <v>35.270000000000003</v>
      </c>
      <c r="G12" s="214">
        <f>ROUND(('BLOCK-A &amp; Common area cal'!E13),0)</f>
        <v>380</v>
      </c>
      <c r="H12" s="213">
        <f>'BLOCK-A &amp; Common area cal'!H13</f>
        <v>3.9</v>
      </c>
      <c r="I12" s="214">
        <f>ROUND(('BLOCK-A &amp; Common area cal'!G13),0)</f>
        <v>42</v>
      </c>
      <c r="J12" s="218">
        <f>'BLOCK-A &amp; Common area cal'!J13</f>
        <v>39.17</v>
      </c>
      <c r="K12" s="214">
        <f t="shared" si="0"/>
        <v>422</v>
      </c>
      <c r="L12" s="218">
        <f>'BLOCK-A &amp; Common area cal'!P13+'BLOCK-A &amp; Common area cal'!L13</f>
        <v>17.500457386325905</v>
      </c>
      <c r="M12" s="214">
        <f t="shared" si="1"/>
        <v>188.37492330641203</v>
      </c>
      <c r="N12" s="218">
        <f t="shared" si="2"/>
        <v>56.670457386325907</v>
      </c>
      <c r="O12" s="221">
        <f t="shared" si="3"/>
        <v>610.37492330641203</v>
      </c>
      <c r="R12" s="224"/>
    </row>
    <row r="13" spans="1:18">
      <c r="A13" s="209">
        <v>1</v>
      </c>
      <c r="B13" s="210">
        <v>10</v>
      </c>
      <c r="C13" s="215" t="s">
        <v>18</v>
      </c>
      <c r="D13" s="212" t="s">
        <v>21</v>
      </c>
      <c r="E13" s="226" t="s">
        <v>17</v>
      </c>
      <c r="F13" s="213">
        <f>'BLOCK-A &amp; Common area cal'!F14</f>
        <v>38.799999999999997</v>
      </c>
      <c r="G13" s="214">
        <f>ROUND(('BLOCK-A &amp; Common area cal'!E14),0)</f>
        <v>418</v>
      </c>
      <c r="H13" s="213">
        <f>'BLOCK-A &amp; Common area cal'!H14</f>
        <v>2.39</v>
      </c>
      <c r="I13" s="214">
        <f>ROUND(('BLOCK-A &amp; Common area cal'!G14),0)</f>
        <v>26</v>
      </c>
      <c r="J13" s="218">
        <f>'BLOCK-A &amp; Common area cal'!J14</f>
        <v>41.19</v>
      </c>
      <c r="K13" s="214">
        <f t="shared" si="0"/>
        <v>444</v>
      </c>
      <c r="L13" s="218">
        <f>'BLOCK-A &amp; Common area cal'!P14+'BLOCK-A &amp; Common area cal'!L14</f>
        <v>19.304220594863033</v>
      </c>
      <c r="M13" s="214">
        <f t="shared" si="1"/>
        <v>207.79063048310567</v>
      </c>
      <c r="N13" s="218">
        <f t="shared" si="2"/>
        <v>60.49422059486303</v>
      </c>
      <c r="O13" s="221">
        <f t="shared" si="3"/>
        <v>651.7906304831057</v>
      </c>
      <c r="R13" s="224"/>
    </row>
    <row r="14" spans="1:18" ht="15.75" customHeight="1">
      <c r="A14" s="209">
        <v>1</v>
      </c>
      <c r="B14" s="210">
        <v>11</v>
      </c>
      <c r="C14" s="211" t="s">
        <v>15</v>
      </c>
      <c r="D14" s="212" t="s">
        <v>22</v>
      </c>
      <c r="E14" s="226" t="s">
        <v>17</v>
      </c>
      <c r="F14" s="213">
        <f>'BLOCK-A &amp; Common area cal'!F15</f>
        <v>58.93</v>
      </c>
      <c r="G14" s="214">
        <f>ROUND(('BLOCK-A &amp; Common area cal'!E15),0)</f>
        <v>634</v>
      </c>
      <c r="H14" s="213">
        <f>'BLOCK-A &amp; Common area cal'!H15</f>
        <v>3</v>
      </c>
      <c r="I14" s="214">
        <f>ROUND(('BLOCK-A &amp; Common area cal'!G15),0)</f>
        <v>32</v>
      </c>
      <c r="J14" s="218">
        <f>'BLOCK-A &amp; Common area cal'!J15</f>
        <v>61.93</v>
      </c>
      <c r="K14" s="214">
        <f t="shared" si="0"/>
        <v>666</v>
      </c>
      <c r="L14" s="218">
        <f>'BLOCK-A &amp; Common area cal'!P15+'BLOCK-A &amp; Common area cal'!L15</f>
        <v>26.346845634964968</v>
      </c>
      <c r="M14" s="214">
        <f t="shared" si="1"/>
        <v>283.59744641476289</v>
      </c>
      <c r="N14" s="218">
        <f t="shared" si="2"/>
        <v>88.276845634964971</v>
      </c>
      <c r="O14" s="221">
        <f t="shared" si="3"/>
        <v>949.59744641476289</v>
      </c>
      <c r="R14" s="224"/>
    </row>
    <row r="15" spans="1:18">
      <c r="A15" s="209">
        <v>1</v>
      </c>
      <c r="B15" s="210">
        <v>12</v>
      </c>
      <c r="C15" s="211" t="s">
        <v>15</v>
      </c>
      <c r="D15" s="212" t="s">
        <v>22</v>
      </c>
      <c r="E15" s="226" t="s">
        <v>17</v>
      </c>
      <c r="F15" s="213">
        <f>'BLOCK-A &amp; Common area cal'!F16</f>
        <v>58.93</v>
      </c>
      <c r="G15" s="214">
        <f>ROUND(('BLOCK-A &amp; Common area cal'!E16),0)</f>
        <v>634</v>
      </c>
      <c r="H15" s="213">
        <f>'BLOCK-A &amp; Common area cal'!H16</f>
        <v>3</v>
      </c>
      <c r="I15" s="214">
        <f>ROUND(('BLOCK-A &amp; Common area cal'!G16),0)</f>
        <v>32</v>
      </c>
      <c r="J15" s="218">
        <f>'BLOCK-A &amp; Common area cal'!J16</f>
        <v>61.93</v>
      </c>
      <c r="K15" s="214">
        <f t="shared" si="0"/>
        <v>666</v>
      </c>
      <c r="L15" s="218">
        <f>'BLOCK-A &amp; Common area cal'!P16+'BLOCK-A &amp; Common area cal'!L16</f>
        <v>26.346845634964968</v>
      </c>
      <c r="M15" s="214">
        <f t="shared" si="1"/>
        <v>283.59744641476289</v>
      </c>
      <c r="N15" s="218">
        <f t="shared" si="2"/>
        <v>88.276845634964971</v>
      </c>
      <c r="O15" s="221">
        <f t="shared" si="3"/>
        <v>949.59744641476289</v>
      </c>
      <c r="R15" s="224"/>
    </row>
    <row r="16" spans="1:18">
      <c r="A16" s="209">
        <v>1</v>
      </c>
      <c r="B16" s="210">
        <v>13</v>
      </c>
      <c r="C16" s="216" t="s">
        <v>23</v>
      </c>
      <c r="D16" s="212" t="s">
        <v>22</v>
      </c>
      <c r="E16" s="226" t="s">
        <v>17</v>
      </c>
      <c r="F16" s="213">
        <f>'BLOCK-A &amp; Common area cal'!F17</f>
        <v>47.87</v>
      </c>
      <c r="G16" s="214">
        <f>ROUND(('BLOCK-A &amp; Common area cal'!E17),0)</f>
        <v>515</v>
      </c>
      <c r="H16" s="213">
        <f>'BLOCK-A &amp; Common area cal'!H17</f>
        <v>3.84</v>
      </c>
      <c r="I16" s="214">
        <f>ROUND(('BLOCK-A &amp; Common area cal'!G17),0)</f>
        <v>41</v>
      </c>
      <c r="J16" s="218">
        <f>'BLOCK-A &amp; Common area cal'!J17</f>
        <v>51.709999999999994</v>
      </c>
      <c r="K16" s="214">
        <f t="shared" si="0"/>
        <v>556</v>
      </c>
      <c r="L16" s="218">
        <f>'BLOCK-A &amp; Common area cal'!P17+'BLOCK-A &amp; Common area cal'!L17</f>
        <v>23.710870993637513</v>
      </c>
      <c r="M16" s="214">
        <f t="shared" si="1"/>
        <v>255.22381537551419</v>
      </c>
      <c r="N16" s="218">
        <f t="shared" si="2"/>
        <v>75.420870993637507</v>
      </c>
      <c r="O16" s="221">
        <f t="shared" si="3"/>
        <v>811.22381537551416</v>
      </c>
      <c r="R16" s="224"/>
    </row>
    <row r="17" spans="1:18" ht="15.75" thickBot="1">
      <c r="A17" s="34">
        <v>1</v>
      </c>
      <c r="B17" s="236">
        <v>14</v>
      </c>
      <c r="C17" s="237" t="s">
        <v>15</v>
      </c>
      <c r="D17" s="238" t="s">
        <v>22</v>
      </c>
      <c r="E17" s="239" t="s">
        <v>17</v>
      </c>
      <c r="F17" s="240">
        <f>'BLOCK-A &amp; Common area cal'!F18</f>
        <v>58.93</v>
      </c>
      <c r="G17" s="241">
        <f>ROUND(('BLOCK-A &amp; Common area cal'!E18),0)</f>
        <v>634</v>
      </c>
      <c r="H17" s="240">
        <f>'BLOCK-A &amp; Common area cal'!H18</f>
        <v>3</v>
      </c>
      <c r="I17" s="241">
        <f>ROUND(('BLOCK-A &amp; Common area cal'!G18),0)</f>
        <v>32</v>
      </c>
      <c r="J17" s="242">
        <f>'BLOCK-A &amp; Common area cal'!J18</f>
        <v>61.93</v>
      </c>
      <c r="K17" s="241">
        <f t="shared" si="0"/>
        <v>666</v>
      </c>
      <c r="L17" s="242">
        <f>'BLOCK-A &amp; Common area cal'!P18+'BLOCK-A &amp; Common area cal'!L18</f>
        <v>26.346845634964968</v>
      </c>
      <c r="M17" s="241">
        <f t="shared" si="1"/>
        <v>283.59744641476289</v>
      </c>
      <c r="N17" s="242">
        <f t="shared" si="2"/>
        <v>88.276845634964971</v>
      </c>
      <c r="O17" s="243">
        <f t="shared" si="3"/>
        <v>949.59744641476289</v>
      </c>
      <c r="R17" s="224"/>
    </row>
    <row r="18" spans="1:18" ht="14.45" customHeight="1" outlineLevel="1">
      <c r="A18" s="245">
        <v>2</v>
      </c>
      <c r="B18" s="246">
        <v>1</v>
      </c>
      <c r="C18" s="247" t="s">
        <v>15</v>
      </c>
      <c r="D18" s="248" t="s">
        <v>16</v>
      </c>
      <c r="E18" s="249" t="s">
        <v>17</v>
      </c>
      <c r="F18" s="250">
        <f t="shared" ref="F18:O18" si="4">F4</f>
        <v>58.93</v>
      </c>
      <c r="G18" s="251">
        <f t="shared" si="4"/>
        <v>634</v>
      </c>
      <c r="H18" s="250">
        <f t="shared" si="4"/>
        <v>3</v>
      </c>
      <c r="I18" s="251">
        <f t="shared" si="4"/>
        <v>32</v>
      </c>
      <c r="J18" s="252">
        <f t="shared" si="4"/>
        <v>61.93</v>
      </c>
      <c r="K18" s="251">
        <f t="shared" si="4"/>
        <v>666</v>
      </c>
      <c r="L18" s="252">
        <f t="shared" si="4"/>
        <v>26.346845634964968</v>
      </c>
      <c r="M18" s="251">
        <f t="shared" si="4"/>
        <v>283.59744641476289</v>
      </c>
      <c r="N18" s="252">
        <f t="shared" si="4"/>
        <v>88.276845634964971</v>
      </c>
      <c r="O18" s="253">
        <f t="shared" si="4"/>
        <v>949.59744641476289</v>
      </c>
    </row>
    <row r="19" spans="1:18" outlineLevel="1">
      <c r="A19" s="209">
        <v>2</v>
      </c>
      <c r="B19" s="210">
        <v>2</v>
      </c>
      <c r="C19" s="211" t="s">
        <v>15</v>
      </c>
      <c r="D19" s="212" t="s">
        <v>16</v>
      </c>
      <c r="E19" s="226" t="s">
        <v>17</v>
      </c>
      <c r="F19" s="213">
        <f t="shared" ref="F19:O19" si="5">F5</f>
        <v>58.93</v>
      </c>
      <c r="G19" s="214">
        <f t="shared" si="5"/>
        <v>634</v>
      </c>
      <c r="H19" s="213">
        <f t="shared" si="5"/>
        <v>3</v>
      </c>
      <c r="I19" s="214">
        <f t="shared" si="5"/>
        <v>32</v>
      </c>
      <c r="J19" s="218">
        <f t="shared" si="5"/>
        <v>61.93</v>
      </c>
      <c r="K19" s="214">
        <f t="shared" si="5"/>
        <v>666</v>
      </c>
      <c r="L19" s="218">
        <f t="shared" si="5"/>
        <v>26.346845634964968</v>
      </c>
      <c r="M19" s="214">
        <f t="shared" si="5"/>
        <v>283.59744641476289</v>
      </c>
      <c r="N19" s="218">
        <f t="shared" si="5"/>
        <v>88.276845634964971</v>
      </c>
      <c r="O19" s="221">
        <f t="shared" si="5"/>
        <v>949.59744641476289</v>
      </c>
    </row>
    <row r="20" spans="1:18" outlineLevel="1">
      <c r="A20" s="209">
        <v>2</v>
      </c>
      <c r="B20" s="210">
        <v>3</v>
      </c>
      <c r="C20" s="211" t="s">
        <v>15</v>
      </c>
      <c r="D20" s="212" t="s">
        <v>16</v>
      </c>
      <c r="E20" s="226" t="s">
        <v>17</v>
      </c>
      <c r="F20" s="213">
        <f t="shared" ref="F20:O20" si="6">F6</f>
        <v>58.93</v>
      </c>
      <c r="G20" s="214">
        <f t="shared" si="6"/>
        <v>634</v>
      </c>
      <c r="H20" s="213">
        <f t="shared" si="6"/>
        <v>3</v>
      </c>
      <c r="I20" s="214">
        <f t="shared" si="6"/>
        <v>32</v>
      </c>
      <c r="J20" s="218">
        <f t="shared" si="6"/>
        <v>61.93</v>
      </c>
      <c r="K20" s="214">
        <f t="shared" si="6"/>
        <v>666</v>
      </c>
      <c r="L20" s="218">
        <f t="shared" si="6"/>
        <v>26.346845634964968</v>
      </c>
      <c r="M20" s="214">
        <f t="shared" si="6"/>
        <v>283.59744641476289</v>
      </c>
      <c r="N20" s="218">
        <f t="shared" si="6"/>
        <v>88.276845634964971</v>
      </c>
      <c r="O20" s="221">
        <f t="shared" si="6"/>
        <v>949.59744641476289</v>
      </c>
    </row>
    <row r="21" spans="1:18" outlineLevel="1">
      <c r="A21" s="209">
        <v>2</v>
      </c>
      <c r="B21" s="210">
        <v>4</v>
      </c>
      <c r="C21" s="211" t="s">
        <v>15</v>
      </c>
      <c r="D21" s="212" t="s">
        <v>16</v>
      </c>
      <c r="E21" s="226" t="s">
        <v>17</v>
      </c>
      <c r="F21" s="213">
        <f t="shared" ref="F21:O21" si="7">F7</f>
        <v>58.93</v>
      </c>
      <c r="G21" s="214">
        <f t="shared" si="7"/>
        <v>634</v>
      </c>
      <c r="H21" s="213">
        <f t="shared" si="7"/>
        <v>3</v>
      </c>
      <c r="I21" s="214">
        <f t="shared" si="7"/>
        <v>32</v>
      </c>
      <c r="J21" s="218">
        <f t="shared" si="7"/>
        <v>61.93</v>
      </c>
      <c r="K21" s="214">
        <f t="shared" si="7"/>
        <v>666</v>
      </c>
      <c r="L21" s="218">
        <f t="shared" si="7"/>
        <v>26.346845634964968</v>
      </c>
      <c r="M21" s="214">
        <f t="shared" si="7"/>
        <v>283.59744641476289</v>
      </c>
      <c r="N21" s="218">
        <f t="shared" si="7"/>
        <v>88.276845634964971</v>
      </c>
      <c r="O21" s="221">
        <f t="shared" si="7"/>
        <v>949.59744641476289</v>
      </c>
    </row>
    <row r="22" spans="1:18">
      <c r="A22" s="209">
        <v>2</v>
      </c>
      <c r="B22" s="210">
        <v>5</v>
      </c>
      <c r="C22" s="215" t="s">
        <v>18</v>
      </c>
      <c r="D22" s="212" t="s">
        <v>16</v>
      </c>
      <c r="E22" s="226" t="s">
        <v>17</v>
      </c>
      <c r="F22" s="213">
        <f t="shared" ref="F22:O22" si="8">F8</f>
        <v>35.270000000000003</v>
      </c>
      <c r="G22" s="214">
        <f t="shared" si="8"/>
        <v>380</v>
      </c>
      <c r="H22" s="213">
        <f t="shared" si="8"/>
        <v>3.9</v>
      </c>
      <c r="I22" s="214">
        <f t="shared" si="8"/>
        <v>42</v>
      </c>
      <c r="J22" s="218">
        <f t="shared" si="8"/>
        <v>39.17</v>
      </c>
      <c r="K22" s="214">
        <f t="shared" si="8"/>
        <v>422</v>
      </c>
      <c r="L22" s="218">
        <f t="shared" si="8"/>
        <v>17.500457386325905</v>
      </c>
      <c r="M22" s="214">
        <f t="shared" si="8"/>
        <v>188.37492330641203</v>
      </c>
      <c r="N22" s="218">
        <f t="shared" si="8"/>
        <v>56.670457386325907</v>
      </c>
      <c r="O22" s="221">
        <f t="shared" si="8"/>
        <v>610.37492330641203</v>
      </c>
    </row>
    <row r="23" spans="1:18">
      <c r="A23" s="209">
        <v>2</v>
      </c>
      <c r="B23" s="210">
        <v>6</v>
      </c>
      <c r="C23" s="215" t="s">
        <v>18</v>
      </c>
      <c r="D23" s="212" t="s">
        <v>16</v>
      </c>
      <c r="E23" s="226" t="s">
        <v>17</v>
      </c>
      <c r="F23" s="213">
        <f t="shared" ref="F23:O23" si="9">F9</f>
        <v>35.270000000000003</v>
      </c>
      <c r="G23" s="214">
        <f t="shared" si="9"/>
        <v>380</v>
      </c>
      <c r="H23" s="213">
        <f t="shared" si="9"/>
        <v>3.9</v>
      </c>
      <c r="I23" s="214">
        <f t="shared" si="9"/>
        <v>42</v>
      </c>
      <c r="J23" s="218">
        <f t="shared" si="9"/>
        <v>39.17</v>
      </c>
      <c r="K23" s="214">
        <f t="shared" si="9"/>
        <v>422</v>
      </c>
      <c r="L23" s="218">
        <f t="shared" si="9"/>
        <v>17.500457386325905</v>
      </c>
      <c r="M23" s="214">
        <f t="shared" si="9"/>
        <v>188.37492330641203</v>
      </c>
      <c r="N23" s="218">
        <f t="shared" si="9"/>
        <v>56.670457386325907</v>
      </c>
      <c r="O23" s="221">
        <f t="shared" si="9"/>
        <v>610.37492330641203</v>
      </c>
    </row>
    <row r="24" spans="1:18">
      <c r="A24" s="209">
        <v>2</v>
      </c>
      <c r="B24" s="210">
        <v>7</v>
      </c>
      <c r="C24" s="227" t="s">
        <v>19</v>
      </c>
      <c r="D24" s="212" t="s">
        <v>16</v>
      </c>
      <c r="E24" s="226" t="s">
        <v>17</v>
      </c>
      <c r="F24" s="213">
        <f t="shared" ref="F24:O24" si="10">F10</f>
        <v>84.72</v>
      </c>
      <c r="G24" s="214">
        <f t="shared" si="10"/>
        <v>912</v>
      </c>
      <c r="H24" s="213">
        <f t="shared" si="10"/>
        <v>3.06</v>
      </c>
      <c r="I24" s="214">
        <f t="shared" si="10"/>
        <v>33</v>
      </c>
      <c r="J24" s="218">
        <f t="shared" si="10"/>
        <v>87.78</v>
      </c>
      <c r="K24" s="214">
        <f t="shared" si="10"/>
        <v>945</v>
      </c>
      <c r="L24" s="218">
        <f t="shared" si="10"/>
        <v>35.406152269715832</v>
      </c>
      <c r="M24" s="214">
        <f t="shared" si="10"/>
        <v>381.11182303122121</v>
      </c>
      <c r="N24" s="218">
        <f t="shared" si="10"/>
        <v>123.18615226971583</v>
      </c>
      <c r="O24" s="221">
        <f t="shared" si="10"/>
        <v>1326.1118230312213</v>
      </c>
    </row>
    <row r="25" spans="1:18">
      <c r="A25" s="209">
        <v>2</v>
      </c>
      <c r="B25" s="210">
        <v>8</v>
      </c>
      <c r="C25" s="215" t="s">
        <v>18</v>
      </c>
      <c r="D25" s="212" t="s">
        <v>20</v>
      </c>
      <c r="E25" s="226" t="s">
        <v>17</v>
      </c>
      <c r="F25" s="213">
        <f t="shared" ref="F25:O25" si="11">F11</f>
        <v>35.270000000000003</v>
      </c>
      <c r="G25" s="214">
        <f t="shared" si="11"/>
        <v>380</v>
      </c>
      <c r="H25" s="213">
        <f t="shared" si="11"/>
        <v>3.9</v>
      </c>
      <c r="I25" s="214">
        <f t="shared" si="11"/>
        <v>42</v>
      </c>
      <c r="J25" s="218">
        <f t="shared" si="11"/>
        <v>39.17</v>
      </c>
      <c r="K25" s="214">
        <f t="shared" si="11"/>
        <v>422</v>
      </c>
      <c r="L25" s="218">
        <f t="shared" si="11"/>
        <v>17.500457386325905</v>
      </c>
      <c r="M25" s="214">
        <f t="shared" si="11"/>
        <v>188.37492330641203</v>
      </c>
      <c r="N25" s="218">
        <f t="shared" si="11"/>
        <v>56.670457386325907</v>
      </c>
      <c r="O25" s="221">
        <f t="shared" si="11"/>
        <v>610.37492330641203</v>
      </c>
    </row>
    <row r="26" spans="1:18">
      <c r="A26" s="209">
        <v>2</v>
      </c>
      <c r="B26" s="210">
        <v>9</v>
      </c>
      <c r="C26" s="215" t="s">
        <v>18</v>
      </c>
      <c r="D26" s="212" t="s">
        <v>20</v>
      </c>
      <c r="E26" s="226" t="s">
        <v>17</v>
      </c>
      <c r="F26" s="213">
        <f t="shared" ref="F26:O26" si="12">F12</f>
        <v>35.270000000000003</v>
      </c>
      <c r="G26" s="214">
        <f t="shared" si="12"/>
        <v>380</v>
      </c>
      <c r="H26" s="213">
        <f t="shared" si="12"/>
        <v>3.9</v>
      </c>
      <c r="I26" s="214">
        <f t="shared" si="12"/>
        <v>42</v>
      </c>
      <c r="J26" s="218">
        <f t="shared" si="12"/>
        <v>39.17</v>
      </c>
      <c r="K26" s="214">
        <f t="shared" si="12"/>
        <v>422</v>
      </c>
      <c r="L26" s="218">
        <f t="shared" si="12"/>
        <v>17.500457386325905</v>
      </c>
      <c r="M26" s="214">
        <f t="shared" si="12"/>
        <v>188.37492330641203</v>
      </c>
      <c r="N26" s="218">
        <f t="shared" si="12"/>
        <v>56.670457386325907</v>
      </c>
      <c r="O26" s="221">
        <f t="shared" si="12"/>
        <v>610.37492330641203</v>
      </c>
    </row>
    <row r="27" spans="1:18">
      <c r="A27" s="209">
        <v>2</v>
      </c>
      <c r="B27" s="210">
        <v>10</v>
      </c>
      <c r="C27" s="215" t="s">
        <v>18</v>
      </c>
      <c r="D27" s="212" t="s">
        <v>21</v>
      </c>
      <c r="E27" s="226" t="s">
        <v>17</v>
      </c>
      <c r="F27" s="213">
        <f t="shared" ref="F27:O27" si="13">F13</f>
        <v>38.799999999999997</v>
      </c>
      <c r="G27" s="214">
        <f t="shared" si="13"/>
        <v>418</v>
      </c>
      <c r="H27" s="213">
        <f t="shared" si="13"/>
        <v>2.39</v>
      </c>
      <c r="I27" s="214">
        <f t="shared" si="13"/>
        <v>26</v>
      </c>
      <c r="J27" s="218">
        <f t="shared" si="13"/>
        <v>41.19</v>
      </c>
      <c r="K27" s="214">
        <f t="shared" si="13"/>
        <v>444</v>
      </c>
      <c r="L27" s="218">
        <f t="shared" si="13"/>
        <v>19.304220594863033</v>
      </c>
      <c r="M27" s="214">
        <f t="shared" si="13"/>
        <v>207.79063048310567</v>
      </c>
      <c r="N27" s="218">
        <f t="shared" si="13"/>
        <v>60.49422059486303</v>
      </c>
      <c r="O27" s="221">
        <f t="shared" si="13"/>
        <v>651.7906304831057</v>
      </c>
    </row>
    <row r="28" spans="1:18">
      <c r="A28" s="209">
        <v>2</v>
      </c>
      <c r="B28" s="210">
        <v>11</v>
      </c>
      <c r="C28" s="211" t="s">
        <v>15</v>
      </c>
      <c r="D28" s="212" t="s">
        <v>22</v>
      </c>
      <c r="E28" s="226" t="s">
        <v>17</v>
      </c>
      <c r="F28" s="213">
        <f t="shared" ref="F28:O28" si="14">F14</f>
        <v>58.93</v>
      </c>
      <c r="G28" s="214">
        <f t="shared" si="14"/>
        <v>634</v>
      </c>
      <c r="H28" s="213">
        <f t="shared" si="14"/>
        <v>3</v>
      </c>
      <c r="I28" s="214">
        <f t="shared" si="14"/>
        <v>32</v>
      </c>
      <c r="J28" s="218">
        <f t="shared" si="14"/>
        <v>61.93</v>
      </c>
      <c r="K28" s="214">
        <f t="shared" si="14"/>
        <v>666</v>
      </c>
      <c r="L28" s="218">
        <f t="shared" si="14"/>
        <v>26.346845634964968</v>
      </c>
      <c r="M28" s="214">
        <f t="shared" si="14"/>
        <v>283.59744641476289</v>
      </c>
      <c r="N28" s="218">
        <f t="shared" si="14"/>
        <v>88.276845634964971</v>
      </c>
      <c r="O28" s="221">
        <f t="shared" si="14"/>
        <v>949.59744641476289</v>
      </c>
    </row>
    <row r="29" spans="1:18">
      <c r="A29" s="209">
        <v>2</v>
      </c>
      <c r="B29" s="210">
        <v>12</v>
      </c>
      <c r="C29" s="211" t="s">
        <v>15</v>
      </c>
      <c r="D29" s="212" t="s">
        <v>22</v>
      </c>
      <c r="E29" s="226" t="s">
        <v>17</v>
      </c>
      <c r="F29" s="213">
        <f t="shared" ref="F29:O29" si="15">F15</f>
        <v>58.93</v>
      </c>
      <c r="G29" s="214">
        <f t="shared" si="15"/>
        <v>634</v>
      </c>
      <c r="H29" s="213">
        <f t="shared" si="15"/>
        <v>3</v>
      </c>
      <c r="I29" s="214">
        <f t="shared" si="15"/>
        <v>32</v>
      </c>
      <c r="J29" s="218">
        <f t="shared" si="15"/>
        <v>61.93</v>
      </c>
      <c r="K29" s="214">
        <f t="shared" si="15"/>
        <v>666</v>
      </c>
      <c r="L29" s="218">
        <f t="shared" si="15"/>
        <v>26.346845634964968</v>
      </c>
      <c r="M29" s="214">
        <f t="shared" si="15"/>
        <v>283.59744641476289</v>
      </c>
      <c r="N29" s="218">
        <f t="shared" si="15"/>
        <v>88.276845634964971</v>
      </c>
      <c r="O29" s="221">
        <f t="shared" si="15"/>
        <v>949.59744641476289</v>
      </c>
    </row>
    <row r="30" spans="1:18">
      <c r="A30" s="209">
        <v>2</v>
      </c>
      <c r="B30" s="210">
        <v>13</v>
      </c>
      <c r="C30" s="216" t="s">
        <v>23</v>
      </c>
      <c r="D30" s="212" t="s">
        <v>22</v>
      </c>
      <c r="E30" s="226" t="s">
        <v>17</v>
      </c>
      <c r="F30" s="213">
        <f t="shared" ref="F30:O30" si="16">F16</f>
        <v>47.87</v>
      </c>
      <c r="G30" s="214">
        <f t="shared" si="16"/>
        <v>515</v>
      </c>
      <c r="H30" s="213">
        <f t="shared" si="16"/>
        <v>3.84</v>
      </c>
      <c r="I30" s="214">
        <f t="shared" si="16"/>
        <v>41</v>
      </c>
      <c r="J30" s="218">
        <f t="shared" si="16"/>
        <v>51.709999999999994</v>
      </c>
      <c r="K30" s="214">
        <f t="shared" si="16"/>
        <v>556</v>
      </c>
      <c r="L30" s="218">
        <f t="shared" si="16"/>
        <v>23.710870993637513</v>
      </c>
      <c r="M30" s="214">
        <f t="shared" si="16"/>
        <v>255.22381537551419</v>
      </c>
      <c r="N30" s="218">
        <f t="shared" si="16"/>
        <v>75.420870993637507</v>
      </c>
      <c r="O30" s="221">
        <f t="shared" si="16"/>
        <v>811.22381537551416</v>
      </c>
    </row>
    <row r="31" spans="1:18" ht="15.75" thickBot="1">
      <c r="A31" s="34">
        <v>2</v>
      </c>
      <c r="B31" s="210">
        <v>14</v>
      </c>
      <c r="C31" s="237" t="s">
        <v>15</v>
      </c>
      <c r="D31" s="238" t="s">
        <v>22</v>
      </c>
      <c r="E31" s="239" t="s">
        <v>17</v>
      </c>
      <c r="F31" s="240">
        <f t="shared" ref="F31:O31" si="17">F17</f>
        <v>58.93</v>
      </c>
      <c r="G31" s="241">
        <f t="shared" si="17"/>
        <v>634</v>
      </c>
      <c r="H31" s="240">
        <f t="shared" si="17"/>
        <v>3</v>
      </c>
      <c r="I31" s="241">
        <f t="shared" si="17"/>
        <v>32</v>
      </c>
      <c r="J31" s="242">
        <f t="shared" si="17"/>
        <v>61.93</v>
      </c>
      <c r="K31" s="241">
        <f t="shared" si="17"/>
        <v>666</v>
      </c>
      <c r="L31" s="242">
        <f t="shared" si="17"/>
        <v>26.346845634964968</v>
      </c>
      <c r="M31" s="241">
        <f t="shared" si="17"/>
        <v>283.59744641476289</v>
      </c>
      <c r="N31" s="242">
        <f t="shared" si="17"/>
        <v>88.276845634964971</v>
      </c>
      <c r="O31" s="243">
        <f t="shared" si="17"/>
        <v>949.59744641476289</v>
      </c>
    </row>
    <row r="32" spans="1:18" ht="14.45" customHeight="1" outlineLevel="1">
      <c r="A32" s="245">
        <v>3</v>
      </c>
      <c r="B32" s="246">
        <v>1</v>
      </c>
      <c r="C32" s="247" t="s">
        <v>15</v>
      </c>
      <c r="D32" s="248" t="s">
        <v>16</v>
      </c>
      <c r="E32" s="249" t="s">
        <v>17</v>
      </c>
      <c r="F32" s="250">
        <f t="shared" ref="F32:O32" si="18">F18</f>
        <v>58.93</v>
      </c>
      <c r="G32" s="251">
        <f t="shared" si="18"/>
        <v>634</v>
      </c>
      <c r="H32" s="250">
        <f t="shared" si="18"/>
        <v>3</v>
      </c>
      <c r="I32" s="251">
        <f t="shared" si="18"/>
        <v>32</v>
      </c>
      <c r="J32" s="252">
        <f t="shared" si="18"/>
        <v>61.93</v>
      </c>
      <c r="K32" s="251">
        <f t="shared" si="18"/>
        <v>666</v>
      </c>
      <c r="L32" s="252">
        <f t="shared" si="18"/>
        <v>26.346845634964968</v>
      </c>
      <c r="M32" s="251">
        <f t="shared" si="18"/>
        <v>283.59744641476289</v>
      </c>
      <c r="N32" s="252">
        <f t="shared" si="18"/>
        <v>88.276845634964971</v>
      </c>
      <c r="O32" s="253">
        <f t="shared" si="18"/>
        <v>949.59744641476289</v>
      </c>
    </row>
    <row r="33" spans="1:15" outlineLevel="1">
      <c r="A33" s="209">
        <v>3</v>
      </c>
      <c r="B33" s="210">
        <v>2</v>
      </c>
      <c r="C33" s="211" t="s">
        <v>15</v>
      </c>
      <c r="D33" s="212" t="s">
        <v>16</v>
      </c>
      <c r="E33" s="226" t="s">
        <v>17</v>
      </c>
      <c r="F33" s="213">
        <f t="shared" ref="F33:O33" si="19">F19</f>
        <v>58.93</v>
      </c>
      <c r="G33" s="214">
        <f t="shared" si="19"/>
        <v>634</v>
      </c>
      <c r="H33" s="213">
        <f t="shared" si="19"/>
        <v>3</v>
      </c>
      <c r="I33" s="214">
        <f t="shared" si="19"/>
        <v>32</v>
      </c>
      <c r="J33" s="218">
        <f t="shared" si="19"/>
        <v>61.93</v>
      </c>
      <c r="K33" s="214">
        <f t="shared" si="19"/>
        <v>666</v>
      </c>
      <c r="L33" s="218">
        <f t="shared" si="19"/>
        <v>26.346845634964968</v>
      </c>
      <c r="M33" s="214">
        <f t="shared" si="19"/>
        <v>283.59744641476289</v>
      </c>
      <c r="N33" s="218">
        <f t="shared" si="19"/>
        <v>88.276845634964971</v>
      </c>
      <c r="O33" s="221">
        <f t="shared" si="19"/>
        <v>949.59744641476289</v>
      </c>
    </row>
    <row r="34" spans="1:15" outlineLevel="1">
      <c r="A34" s="209">
        <v>3</v>
      </c>
      <c r="B34" s="210">
        <v>3</v>
      </c>
      <c r="C34" s="211" t="s">
        <v>15</v>
      </c>
      <c r="D34" s="212" t="s">
        <v>16</v>
      </c>
      <c r="E34" s="226" t="s">
        <v>17</v>
      </c>
      <c r="F34" s="213">
        <f t="shared" ref="F34:O34" si="20">F20</f>
        <v>58.93</v>
      </c>
      <c r="G34" s="214">
        <f t="shared" si="20"/>
        <v>634</v>
      </c>
      <c r="H34" s="213">
        <f t="shared" si="20"/>
        <v>3</v>
      </c>
      <c r="I34" s="214">
        <f t="shared" si="20"/>
        <v>32</v>
      </c>
      <c r="J34" s="218">
        <f t="shared" si="20"/>
        <v>61.93</v>
      </c>
      <c r="K34" s="214">
        <f t="shared" si="20"/>
        <v>666</v>
      </c>
      <c r="L34" s="218">
        <f t="shared" si="20"/>
        <v>26.346845634964968</v>
      </c>
      <c r="M34" s="214">
        <f t="shared" si="20"/>
        <v>283.59744641476289</v>
      </c>
      <c r="N34" s="218">
        <f t="shared" si="20"/>
        <v>88.276845634964971</v>
      </c>
      <c r="O34" s="221">
        <f t="shared" si="20"/>
        <v>949.59744641476289</v>
      </c>
    </row>
    <row r="35" spans="1:15" outlineLevel="1">
      <c r="A35" s="209">
        <v>3</v>
      </c>
      <c r="B35" s="210">
        <v>4</v>
      </c>
      <c r="C35" s="211" t="s">
        <v>15</v>
      </c>
      <c r="D35" s="212" t="s">
        <v>16</v>
      </c>
      <c r="E35" s="226" t="s">
        <v>17</v>
      </c>
      <c r="F35" s="213">
        <f t="shared" ref="F35:O35" si="21">F21</f>
        <v>58.93</v>
      </c>
      <c r="G35" s="214">
        <f t="shared" si="21"/>
        <v>634</v>
      </c>
      <c r="H35" s="213">
        <f t="shared" si="21"/>
        <v>3</v>
      </c>
      <c r="I35" s="214">
        <f t="shared" si="21"/>
        <v>32</v>
      </c>
      <c r="J35" s="218">
        <f t="shared" si="21"/>
        <v>61.93</v>
      </c>
      <c r="K35" s="214">
        <f t="shared" si="21"/>
        <v>666</v>
      </c>
      <c r="L35" s="218">
        <f t="shared" si="21"/>
        <v>26.346845634964968</v>
      </c>
      <c r="M35" s="214">
        <f t="shared" si="21"/>
        <v>283.59744641476289</v>
      </c>
      <c r="N35" s="218">
        <f t="shared" si="21"/>
        <v>88.276845634964971</v>
      </c>
      <c r="O35" s="221">
        <f t="shared" si="21"/>
        <v>949.59744641476289</v>
      </c>
    </row>
    <row r="36" spans="1:15">
      <c r="A36" s="209">
        <v>3</v>
      </c>
      <c r="B36" s="210">
        <v>5</v>
      </c>
      <c r="C36" s="215" t="s">
        <v>18</v>
      </c>
      <c r="D36" s="212" t="s">
        <v>16</v>
      </c>
      <c r="E36" s="226" t="s">
        <v>17</v>
      </c>
      <c r="F36" s="213">
        <f t="shared" ref="F36:O36" si="22">F22</f>
        <v>35.270000000000003</v>
      </c>
      <c r="G36" s="214">
        <f t="shared" si="22"/>
        <v>380</v>
      </c>
      <c r="H36" s="213">
        <f t="shared" si="22"/>
        <v>3.9</v>
      </c>
      <c r="I36" s="214">
        <f t="shared" si="22"/>
        <v>42</v>
      </c>
      <c r="J36" s="218">
        <f t="shared" si="22"/>
        <v>39.17</v>
      </c>
      <c r="K36" s="214">
        <f t="shared" si="22"/>
        <v>422</v>
      </c>
      <c r="L36" s="218">
        <f t="shared" si="22"/>
        <v>17.500457386325905</v>
      </c>
      <c r="M36" s="214">
        <f t="shared" si="22"/>
        <v>188.37492330641203</v>
      </c>
      <c r="N36" s="218">
        <f t="shared" si="22"/>
        <v>56.670457386325907</v>
      </c>
      <c r="O36" s="221">
        <f t="shared" si="22"/>
        <v>610.37492330641203</v>
      </c>
    </row>
    <row r="37" spans="1:15">
      <c r="A37" s="209">
        <v>3</v>
      </c>
      <c r="B37" s="210">
        <v>6</v>
      </c>
      <c r="C37" s="215" t="s">
        <v>18</v>
      </c>
      <c r="D37" s="212" t="s">
        <v>16</v>
      </c>
      <c r="E37" s="226" t="s">
        <v>17</v>
      </c>
      <c r="F37" s="213">
        <f t="shared" ref="F37:O37" si="23">F23</f>
        <v>35.270000000000003</v>
      </c>
      <c r="G37" s="214">
        <f t="shared" si="23"/>
        <v>380</v>
      </c>
      <c r="H37" s="213">
        <f t="shared" si="23"/>
        <v>3.9</v>
      </c>
      <c r="I37" s="214">
        <f t="shared" si="23"/>
        <v>42</v>
      </c>
      <c r="J37" s="218">
        <f t="shared" si="23"/>
        <v>39.17</v>
      </c>
      <c r="K37" s="214">
        <f t="shared" si="23"/>
        <v>422</v>
      </c>
      <c r="L37" s="218">
        <f t="shared" si="23"/>
        <v>17.500457386325905</v>
      </c>
      <c r="M37" s="214">
        <f t="shared" si="23"/>
        <v>188.37492330641203</v>
      </c>
      <c r="N37" s="218">
        <f t="shared" si="23"/>
        <v>56.670457386325907</v>
      </c>
      <c r="O37" s="221">
        <f t="shared" si="23"/>
        <v>610.37492330641203</v>
      </c>
    </row>
    <row r="38" spans="1:15">
      <c r="A38" s="209">
        <v>3</v>
      </c>
      <c r="B38" s="210">
        <v>7</v>
      </c>
      <c r="C38" s="227" t="s">
        <v>19</v>
      </c>
      <c r="D38" s="212" t="s">
        <v>16</v>
      </c>
      <c r="E38" s="226" t="s">
        <v>17</v>
      </c>
      <c r="F38" s="213">
        <f t="shared" ref="F38:O38" si="24">F24</f>
        <v>84.72</v>
      </c>
      <c r="G38" s="214">
        <f t="shared" si="24"/>
        <v>912</v>
      </c>
      <c r="H38" s="213">
        <f t="shared" si="24"/>
        <v>3.06</v>
      </c>
      <c r="I38" s="214">
        <f t="shared" si="24"/>
        <v>33</v>
      </c>
      <c r="J38" s="218">
        <f t="shared" si="24"/>
        <v>87.78</v>
      </c>
      <c r="K38" s="214">
        <f t="shared" si="24"/>
        <v>945</v>
      </c>
      <c r="L38" s="218">
        <f t="shared" si="24"/>
        <v>35.406152269715832</v>
      </c>
      <c r="M38" s="214">
        <f t="shared" si="24"/>
        <v>381.11182303122121</v>
      </c>
      <c r="N38" s="218">
        <f t="shared" si="24"/>
        <v>123.18615226971583</v>
      </c>
      <c r="O38" s="221">
        <f t="shared" si="24"/>
        <v>1326.1118230312213</v>
      </c>
    </row>
    <row r="39" spans="1:15">
      <c r="A39" s="209">
        <v>3</v>
      </c>
      <c r="B39" s="210">
        <v>8</v>
      </c>
      <c r="C39" s="215" t="s">
        <v>18</v>
      </c>
      <c r="D39" s="212" t="s">
        <v>20</v>
      </c>
      <c r="E39" s="226" t="s">
        <v>17</v>
      </c>
      <c r="F39" s="213">
        <f t="shared" ref="F39:O39" si="25">F25</f>
        <v>35.270000000000003</v>
      </c>
      <c r="G39" s="214">
        <f t="shared" si="25"/>
        <v>380</v>
      </c>
      <c r="H39" s="213">
        <f t="shared" si="25"/>
        <v>3.9</v>
      </c>
      <c r="I39" s="214">
        <f t="shared" si="25"/>
        <v>42</v>
      </c>
      <c r="J39" s="218">
        <f t="shared" si="25"/>
        <v>39.17</v>
      </c>
      <c r="K39" s="214">
        <f t="shared" si="25"/>
        <v>422</v>
      </c>
      <c r="L39" s="218">
        <f t="shared" si="25"/>
        <v>17.500457386325905</v>
      </c>
      <c r="M39" s="214">
        <f t="shared" si="25"/>
        <v>188.37492330641203</v>
      </c>
      <c r="N39" s="218">
        <f t="shared" si="25"/>
        <v>56.670457386325907</v>
      </c>
      <c r="O39" s="221">
        <f t="shared" si="25"/>
        <v>610.37492330641203</v>
      </c>
    </row>
    <row r="40" spans="1:15">
      <c r="A40" s="209">
        <v>3</v>
      </c>
      <c r="B40" s="210">
        <v>9</v>
      </c>
      <c r="C40" s="215" t="s">
        <v>18</v>
      </c>
      <c r="D40" s="212" t="s">
        <v>20</v>
      </c>
      <c r="E40" s="226" t="s">
        <v>17</v>
      </c>
      <c r="F40" s="213">
        <f t="shared" ref="F40:O40" si="26">F26</f>
        <v>35.270000000000003</v>
      </c>
      <c r="G40" s="214">
        <f t="shared" si="26"/>
        <v>380</v>
      </c>
      <c r="H40" s="213">
        <f t="shared" si="26"/>
        <v>3.9</v>
      </c>
      <c r="I40" s="214">
        <f t="shared" si="26"/>
        <v>42</v>
      </c>
      <c r="J40" s="218">
        <f t="shared" si="26"/>
        <v>39.17</v>
      </c>
      <c r="K40" s="214">
        <f t="shared" si="26"/>
        <v>422</v>
      </c>
      <c r="L40" s="218">
        <f t="shared" si="26"/>
        <v>17.500457386325905</v>
      </c>
      <c r="M40" s="214">
        <f t="shared" si="26"/>
        <v>188.37492330641203</v>
      </c>
      <c r="N40" s="218">
        <f t="shared" si="26"/>
        <v>56.670457386325907</v>
      </c>
      <c r="O40" s="221">
        <f t="shared" si="26"/>
        <v>610.37492330641203</v>
      </c>
    </row>
    <row r="41" spans="1:15">
      <c r="A41" s="209">
        <v>3</v>
      </c>
      <c r="B41" s="210">
        <v>10</v>
      </c>
      <c r="C41" s="215" t="s">
        <v>18</v>
      </c>
      <c r="D41" s="212" t="s">
        <v>21</v>
      </c>
      <c r="E41" s="226" t="s">
        <v>17</v>
      </c>
      <c r="F41" s="213">
        <f t="shared" ref="F41:O41" si="27">F27</f>
        <v>38.799999999999997</v>
      </c>
      <c r="G41" s="214">
        <f t="shared" si="27"/>
        <v>418</v>
      </c>
      <c r="H41" s="213">
        <f t="shared" si="27"/>
        <v>2.39</v>
      </c>
      <c r="I41" s="214">
        <f t="shared" si="27"/>
        <v>26</v>
      </c>
      <c r="J41" s="218">
        <f t="shared" si="27"/>
        <v>41.19</v>
      </c>
      <c r="K41" s="214">
        <f t="shared" si="27"/>
        <v>444</v>
      </c>
      <c r="L41" s="218">
        <f t="shared" si="27"/>
        <v>19.304220594863033</v>
      </c>
      <c r="M41" s="214">
        <f t="shared" si="27"/>
        <v>207.79063048310567</v>
      </c>
      <c r="N41" s="218">
        <f t="shared" si="27"/>
        <v>60.49422059486303</v>
      </c>
      <c r="O41" s="221">
        <f t="shared" si="27"/>
        <v>651.7906304831057</v>
      </c>
    </row>
    <row r="42" spans="1:15">
      <c r="A42" s="209">
        <v>3</v>
      </c>
      <c r="B42" s="210">
        <v>11</v>
      </c>
      <c r="C42" s="211" t="s">
        <v>15</v>
      </c>
      <c r="D42" s="212" t="s">
        <v>22</v>
      </c>
      <c r="E42" s="226" t="s">
        <v>17</v>
      </c>
      <c r="F42" s="213">
        <f t="shared" ref="F42:O42" si="28">F28</f>
        <v>58.93</v>
      </c>
      <c r="G42" s="214">
        <f t="shared" si="28"/>
        <v>634</v>
      </c>
      <c r="H42" s="213">
        <f t="shared" si="28"/>
        <v>3</v>
      </c>
      <c r="I42" s="214">
        <f t="shared" si="28"/>
        <v>32</v>
      </c>
      <c r="J42" s="218">
        <f t="shared" si="28"/>
        <v>61.93</v>
      </c>
      <c r="K42" s="214">
        <f t="shared" si="28"/>
        <v>666</v>
      </c>
      <c r="L42" s="218">
        <f t="shared" si="28"/>
        <v>26.346845634964968</v>
      </c>
      <c r="M42" s="214">
        <f t="shared" si="28"/>
        <v>283.59744641476289</v>
      </c>
      <c r="N42" s="218">
        <f t="shared" si="28"/>
        <v>88.276845634964971</v>
      </c>
      <c r="O42" s="221">
        <f t="shared" si="28"/>
        <v>949.59744641476289</v>
      </c>
    </row>
    <row r="43" spans="1:15">
      <c r="A43" s="209">
        <v>3</v>
      </c>
      <c r="B43" s="210">
        <v>12</v>
      </c>
      <c r="C43" s="211" t="s">
        <v>15</v>
      </c>
      <c r="D43" s="212" t="s">
        <v>22</v>
      </c>
      <c r="E43" s="226" t="s">
        <v>17</v>
      </c>
      <c r="F43" s="213">
        <f t="shared" ref="F43:O43" si="29">F29</f>
        <v>58.93</v>
      </c>
      <c r="G43" s="214">
        <f t="shared" si="29"/>
        <v>634</v>
      </c>
      <c r="H43" s="213">
        <f t="shared" si="29"/>
        <v>3</v>
      </c>
      <c r="I43" s="214">
        <f t="shared" si="29"/>
        <v>32</v>
      </c>
      <c r="J43" s="218">
        <f t="shared" si="29"/>
        <v>61.93</v>
      </c>
      <c r="K43" s="214">
        <f t="shared" si="29"/>
        <v>666</v>
      </c>
      <c r="L43" s="218">
        <f t="shared" si="29"/>
        <v>26.346845634964968</v>
      </c>
      <c r="M43" s="214">
        <f t="shared" si="29"/>
        <v>283.59744641476289</v>
      </c>
      <c r="N43" s="218">
        <f t="shared" si="29"/>
        <v>88.276845634964971</v>
      </c>
      <c r="O43" s="221">
        <f t="shared" si="29"/>
        <v>949.59744641476289</v>
      </c>
    </row>
    <row r="44" spans="1:15">
      <c r="A44" s="209">
        <v>3</v>
      </c>
      <c r="B44" s="210">
        <v>13</v>
      </c>
      <c r="C44" s="216" t="s">
        <v>23</v>
      </c>
      <c r="D44" s="212" t="s">
        <v>22</v>
      </c>
      <c r="E44" s="226" t="s">
        <v>17</v>
      </c>
      <c r="F44" s="213">
        <f t="shared" ref="F44:O44" si="30">F30</f>
        <v>47.87</v>
      </c>
      <c r="G44" s="214">
        <f t="shared" si="30"/>
        <v>515</v>
      </c>
      <c r="H44" s="213">
        <f t="shared" si="30"/>
        <v>3.84</v>
      </c>
      <c r="I44" s="214">
        <f t="shared" si="30"/>
        <v>41</v>
      </c>
      <c r="J44" s="218">
        <f t="shared" si="30"/>
        <v>51.709999999999994</v>
      </c>
      <c r="K44" s="214">
        <f t="shared" si="30"/>
        <v>556</v>
      </c>
      <c r="L44" s="218">
        <f t="shared" si="30"/>
        <v>23.710870993637513</v>
      </c>
      <c r="M44" s="214">
        <f t="shared" si="30"/>
        <v>255.22381537551419</v>
      </c>
      <c r="N44" s="218">
        <f t="shared" si="30"/>
        <v>75.420870993637507</v>
      </c>
      <c r="O44" s="221">
        <f t="shared" si="30"/>
        <v>811.22381537551416</v>
      </c>
    </row>
    <row r="45" spans="1:15" ht="15.75" thickBot="1">
      <c r="A45" s="34">
        <v>3</v>
      </c>
      <c r="B45" s="210">
        <v>14</v>
      </c>
      <c r="C45" s="237" t="s">
        <v>15</v>
      </c>
      <c r="D45" s="238" t="s">
        <v>22</v>
      </c>
      <c r="E45" s="239" t="s">
        <v>17</v>
      </c>
      <c r="F45" s="240">
        <f t="shared" ref="F45:O45" si="31">F31</f>
        <v>58.93</v>
      </c>
      <c r="G45" s="241">
        <f t="shared" si="31"/>
        <v>634</v>
      </c>
      <c r="H45" s="240">
        <f t="shared" si="31"/>
        <v>3</v>
      </c>
      <c r="I45" s="241">
        <f t="shared" si="31"/>
        <v>32</v>
      </c>
      <c r="J45" s="242">
        <f t="shared" si="31"/>
        <v>61.93</v>
      </c>
      <c r="K45" s="241">
        <f t="shared" si="31"/>
        <v>666</v>
      </c>
      <c r="L45" s="242">
        <f t="shared" si="31"/>
        <v>26.346845634964968</v>
      </c>
      <c r="M45" s="241">
        <f t="shared" si="31"/>
        <v>283.59744641476289</v>
      </c>
      <c r="N45" s="242">
        <f t="shared" si="31"/>
        <v>88.276845634964971</v>
      </c>
      <c r="O45" s="243">
        <f t="shared" si="31"/>
        <v>949.59744641476289</v>
      </c>
    </row>
    <row r="46" spans="1:15" ht="14.45" customHeight="1" outlineLevel="1">
      <c r="A46" s="245">
        <v>4</v>
      </c>
      <c r="B46" s="246">
        <v>1</v>
      </c>
      <c r="C46" s="247" t="s">
        <v>15</v>
      </c>
      <c r="D46" s="248" t="s">
        <v>16</v>
      </c>
      <c r="E46" s="249" t="s">
        <v>17</v>
      </c>
      <c r="F46" s="250">
        <f t="shared" ref="F46:O46" si="32">F32</f>
        <v>58.93</v>
      </c>
      <c r="G46" s="251">
        <f t="shared" si="32"/>
        <v>634</v>
      </c>
      <c r="H46" s="250">
        <f t="shared" si="32"/>
        <v>3</v>
      </c>
      <c r="I46" s="251">
        <f t="shared" si="32"/>
        <v>32</v>
      </c>
      <c r="J46" s="252">
        <f t="shared" si="32"/>
        <v>61.93</v>
      </c>
      <c r="K46" s="251">
        <f t="shared" si="32"/>
        <v>666</v>
      </c>
      <c r="L46" s="252">
        <f t="shared" si="32"/>
        <v>26.346845634964968</v>
      </c>
      <c r="M46" s="251">
        <f t="shared" si="32"/>
        <v>283.59744641476289</v>
      </c>
      <c r="N46" s="252">
        <f t="shared" si="32"/>
        <v>88.276845634964971</v>
      </c>
      <c r="O46" s="253">
        <f t="shared" si="32"/>
        <v>949.59744641476289</v>
      </c>
    </row>
    <row r="47" spans="1:15" outlineLevel="1">
      <c r="A47" s="209">
        <v>4</v>
      </c>
      <c r="B47" s="210">
        <v>2</v>
      </c>
      <c r="C47" s="211" t="s">
        <v>15</v>
      </c>
      <c r="D47" s="212" t="s">
        <v>16</v>
      </c>
      <c r="E47" s="226" t="s">
        <v>17</v>
      </c>
      <c r="F47" s="213">
        <f t="shared" ref="F47:O47" si="33">F33</f>
        <v>58.93</v>
      </c>
      <c r="G47" s="214">
        <f t="shared" si="33"/>
        <v>634</v>
      </c>
      <c r="H47" s="213">
        <f t="shared" si="33"/>
        <v>3</v>
      </c>
      <c r="I47" s="214">
        <f t="shared" si="33"/>
        <v>32</v>
      </c>
      <c r="J47" s="218">
        <f t="shared" si="33"/>
        <v>61.93</v>
      </c>
      <c r="K47" s="214">
        <f t="shared" si="33"/>
        <v>666</v>
      </c>
      <c r="L47" s="218">
        <f t="shared" si="33"/>
        <v>26.346845634964968</v>
      </c>
      <c r="M47" s="214">
        <f t="shared" si="33"/>
        <v>283.59744641476289</v>
      </c>
      <c r="N47" s="218">
        <f t="shared" si="33"/>
        <v>88.276845634964971</v>
      </c>
      <c r="O47" s="221">
        <f t="shared" si="33"/>
        <v>949.59744641476289</v>
      </c>
    </row>
    <row r="48" spans="1:15" outlineLevel="1">
      <c r="A48" s="209">
        <v>4</v>
      </c>
      <c r="B48" s="210">
        <v>3</v>
      </c>
      <c r="C48" s="211" t="s">
        <v>15</v>
      </c>
      <c r="D48" s="212" t="s">
        <v>16</v>
      </c>
      <c r="E48" s="226" t="s">
        <v>17</v>
      </c>
      <c r="F48" s="213">
        <f t="shared" ref="F48:O48" si="34">F34</f>
        <v>58.93</v>
      </c>
      <c r="G48" s="214">
        <f t="shared" si="34"/>
        <v>634</v>
      </c>
      <c r="H48" s="213">
        <f t="shared" si="34"/>
        <v>3</v>
      </c>
      <c r="I48" s="214">
        <f t="shared" si="34"/>
        <v>32</v>
      </c>
      <c r="J48" s="218">
        <f t="shared" si="34"/>
        <v>61.93</v>
      </c>
      <c r="K48" s="214">
        <f t="shared" si="34"/>
        <v>666</v>
      </c>
      <c r="L48" s="218">
        <f t="shared" si="34"/>
        <v>26.346845634964968</v>
      </c>
      <c r="M48" s="214">
        <f t="shared" si="34"/>
        <v>283.59744641476289</v>
      </c>
      <c r="N48" s="218">
        <f t="shared" si="34"/>
        <v>88.276845634964971</v>
      </c>
      <c r="O48" s="221">
        <f t="shared" si="34"/>
        <v>949.59744641476289</v>
      </c>
    </row>
    <row r="49" spans="1:15" outlineLevel="1">
      <c r="A49" s="209">
        <v>4</v>
      </c>
      <c r="B49" s="210">
        <v>4</v>
      </c>
      <c r="C49" s="211" t="s">
        <v>15</v>
      </c>
      <c r="D49" s="212" t="s">
        <v>16</v>
      </c>
      <c r="E49" s="226" t="s">
        <v>17</v>
      </c>
      <c r="F49" s="213">
        <f t="shared" ref="F49:O49" si="35">F35</f>
        <v>58.93</v>
      </c>
      <c r="G49" s="214">
        <f t="shared" si="35"/>
        <v>634</v>
      </c>
      <c r="H49" s="213">
        <f t="shared" si="35"/>
        <v>3</v>
      </c>
      <c r="I49" s="214">
        <f t="shared" si="35"/>
        <v>32</v>
      </c>
      <c r="J49" s="218">
        <f t="shared" si="35"/>
        <v>61.93</v>
      </c>
      <c r="K49" s="214">
        <f t="shared" si="35"/>
        <v>666</v>
      </c>
      <c r="L49" s="218">
        <f t="shared" si="35"/>
        <v>26.346845634964968</v>
      </c>
      <c r="M49" s="214">
        <f t="shared" si="35"/>
        <v>283.59744641476289</v>
      </c>
      <c r="N49" s="218">
        <f t="shared" si="35"/>
        <v>88.276845634964971</v>
      </c>
      <c r="O49" s="221">
        <f t="shared" si="35"/>
        <v>949.59744641476289</v>
      </c>
    </row>
    <row r="50" spans="1:15">
      <c r="A50" s="209">
        <v>4</v>
      </c>
      <c r="B50" s="210">
        <v>5</v>
      </c>
      <c r="C50" s="215" t="s">
        <v>18</v>
      </c>
      <c r="D50" s="212" t="s">
        <v>16</v>
      </c>
      <c r="E50" s="226" t="s">
        <v>17</v>
      </c>
      <c r="F50" s="213">
        <f t="shared" ref="F50:O50" si="36">F36</f>
        <v>35.270000000000003</v>
      </c>
      <c r="G50" s="214">
        <f t="shared" si="36"/>
        <v>380</v>
      </c>
      <c r="H50" s="213">
        <f t="shared" si="36"/>
        <v>3.9</v>
      </c>
      <c r="I50" s="214">
        <f t="shared" si="36"/>
        <v>42</v>
      </c>
      <c r="J50" s="218">
        <f t="shared" si="36"/>
        <v>39.17</v>
      </c>
      <c r="K50" s="214">
        <f t="shared" si="36"/>
        <v>422</v>
      </c>
      <c r="L50" s="218">
        <f t="shared" si="36"/>
        <v>17.500457386325905</v>
      </c>
      <c r="M50" s="214">
        <f t="shared" si="36"/>
        <v>188.37492330641203</v>
      </c>
      <c r="N50" s="218">
        <f t="shared" si="36"/>
        <v>56.670457386325907</v>
      </c>
      <c r="O50" s="221">
        <f t="shared" si="36"/>
        <v>610.37492330641203</v>
      </c>
    </row>
    <row r="51" spans="1:15">
      <c r="A51" s="209">
        <v>4</v>
      </c>
      <c r="B51" s="210">
        <v>6</v>
      </c>
      <c r="C51" s="215" t="s">
        <v>18</v>
      </c>
      <c r="D51" s="212" t="s">
        <v>16</v>
      </c>
      <c r="E51" s="226" t="s">
        <v>17</v>
      </c>
      <c r="F51" s="213">
        <f t="shared" ref="F51:O51" si="37">F37</f>
        <v>35.270000000000003</v>
      </c>
      <c r="G51" s="214">
        <f t="shared" si="37"/>
        <v>380</v>
      </c>
      <c r="H51" s="213">
        <f t="shared" si="37"/>
        <v>3.9</v>
      </c>
      <c r="I51" s="214">
        <f t="shared" si="37"/>
        <v>42</v>
      </c>
      <c r="J51" s="218">
        <f t="shared" si="37"/>
        <v>39.17</v>
      </c>
      <c r="K51" s="214">
        <f t="shared" si="37"/>
        <v>422</v>
      </c>
      <c r="L51" s="218">
        <f t="shared" si="37"/>
        <v>17.500457386325905</v>
      </c>
      <c r="M51" s="214">
        <f t="shared" si="37"/>
        <v>188.37492330641203</v>
      </c>
      <c r="N51" s="218">
        <f t="shared" si="37"/>
        <v>56.670457386325907</v>
      </c>
      <c r="O51" s="221">
        <f t="shared" si="37"/>
        <v>610.37492330641203</v>
      </c>
    </row>
    <row r="52" spans="1:15">
      <c r="A52" s="209">
        <v>4</v>
      </c>
      <c r="B52" s="210">
        <v>7</v>
      </c>
      <c r="C52" s="227" t="s">
        <v>19</v>
      </c>
      <c r="D52" s="212" t="s">
        <v>16</v>
      </c>
      <c r="E52" s="226" t="s">
        <v>17</v>
      </c>
      <c r="F52" s="213">
        <f t="shared" ref="F52:O52" si="38">F38</f>
        <v>84.72</v>
      </c>
      <c r="G52" s="214">
        <f t="shared" si="38"/>
        <v>912</v>
      </c>
      <c r="H52" s="213">
        <f t="shared" si="38"/>
        <v>3.06</v>
      </c>
      <c r="I52" s="214">
        <f t="shared" si="38"/>
        <v>33</v>
      </c>
      <c r="J52" s="218">
        <f t="shared" si="38"/>
        <v>87.78</v>
      </c>
      <c r="K52" s="214">
        <f t="shared" si="38"/>
        <v>945</v>
      </c>
      <c r="L52" s="218">
        <f t="shared" si="38"/>
        <v>35.406152269715832</v>
      </c>
      <c r="M52" s="214">
        <f t="shared" si="38"/>
        <v>381.11182303122121</v>
      </c>
      <c r="N52" s="218">
        <f t="shared" si="38"/>
        <v>123.18615226971583</v>
      </c>
      <c r="O52" s="221">
        <f t="shared" si="38"/>
        <v>1326.1118230312213</v>
      </c>
    </row>
    <row r="53" spans="1:15">
      <c r="A53" s="209">
        <v>4</v>
      </c>
      <c r="B53" s="210">
        <v>8</v>
      </c>
      <c r="C53" s="215" t="s">
        <v>18</v>
      </c>
      <c r="D53" s="212" t="s">
        <v>20</v>
      </c>
      <c r="E53" s="226" t="s">
        <v>17</v>
      </c>
      <c r="F53" s="213">
        <f t="shared" ref="F53:O53" si="39">F39</f>
        <v>35.270000000000003</v>
      </c>
      <c r="G53" s="214">
        <f t="shared" si="39"/>
        <v>380</v>
      </c>
      <c r="H53" s="213">
        <f t="shared" si="39"/>
        <v>3.9</v>
      </c>
      <c r="I53" s="214">
        <f t="shared" si="39"/>
        <v>42</v>
      </c>
      <c r="J53" s="218">
        <f t="shared" si="39"/>
        <v>39.17</v>
      </c>
      <c r="K53" s="214">
        <f t="shared" si="39"/>
        <v>422</v>
      </c>
      <c r="L53" s="218">
        <f t="shared" si="39"/>
        <v>17.500457386325905</v>
      </c>
      <c r="M53" s="214">
        <f t="shared" si="39"/>
        <v>188.37492330641203</v>
      </c>
      <c r="N53" s="218">
        <f t="shared" si="39"/>
        <v>56.670457386325907</v>
      </c>
      <c r="O53" s="221">
        <f t="shared" si="39"/>
        <v>610.37492330641203</v>
      </c>
    </row>
    <row r="54" spans="1:15">
      <c r="A54" s="209">
        <v>4</v>
      </c>
      <c r="B54" s="210">
        <v>9</v>
      </c>
      <c r="C54" s="215" t="s">
        <v>18</v>
      </c>
      <c r="D54" s="212" t="s">
        <v>20</v>
      </c>
      <c r="E54" s="226" t="s">
        <v>17</v>
      </c>
      <c r="F54" s="213">
        <f t="shared" ref="F54:O54" si="40">F40</f>
        <v>35.270000000000003</v>
      </c>
      <c r="G54" s="214">
        <f t="shared" si="40"/>
        <v>380</v>
      </c>
      <c r="H54" s="213">
        <f t="shared" si="40"/>
        <v>3.9</v>
      </c>
      <c r="I54" s="214">
        <f t="shared" si="40"/>
        <v>42</v>
      </c>
      <c r="J54" s="218">
        <f t="shared" si="40"/>
        <v>39.17</v>
      </c>
      <c r="K54" s="214">
        <f t="shared" si="40"/>
        <v>422</v>
      </c>
      <c r="L54" s="218">
        <f t="shared" si="40"/>
        <v>17.500457386325905</v>
      </c>
      <c r="M54" s="214">
        <f t="shared" si="40"/>
        <v>188.37492330641203</v>
      </c>
      <c r="N54" s="218">
        <f t="shared" si="40"/>
        <v>56.670457386325907</v>
      </c>
      <c r="O54" s="221">
        <f t="shared" si="40"/>
        <v>610.37492330641203</v>
      </c>
    </row>
    <row r="55" spans="1:15">
      <c r="A55" s="209">
        <v>4</v>
      </c>
      <c r="B55" s="210">
        <v>10</v>
      </c>
      <c r="C55" s="215" t="s">
        <v>18</v>
      </c>
      <c r="D55" s="212" t="s">
        <v>21</v>
      </c>
      <c r="E55" s="226" t="s">
        <v>17</v>
      </c>
      <c r="F55" s="213">
        <f t="shared" ref="F55:O55" si="41">F41</f>
        <v>38.799999999999997</v>
      </c>
      <c r="G55" s="214">
        <f t="shared" si="41"/>
        <v>418</v>
      </c>
      <c r="H55" s="213">
        <f t="shared" si="41"/>
        <v>2.39</v>
      </c>
      <c r="I55" s="214">
        <f t="shared" si="41"/>
        <v>26</v>
      </c>
      <c r="J55" s="218">
        <f t="shared" si="41"/>
        <v>41.19</v>
      </c>
      <c r="K55" s="214">
        <f t="shared" si="41"/>
        <v>444</v>
      </c>
      <c r="L55" s="218">
        <f t="shared" si="41"/>
        <v>19.304220594863033</v>
      </c>
      <c r="M55" s="214">
        <f t="shared" si="41"/>
        <v>207.79063048310567</v>
      </c>
      <c r="N55" s="218">
        <f t="shared" si="41"/>
        <v>60.49422059486303</v>
      </c>
      <c r="O55" s="221">
        <f t="shared" si="41"/>
        <v>651.7906304831057</v>
      </c>
    </row>
    <row r="56" spans="1:15">
      <c r="A56" s="209">
        <v>4</v>
      </c>
      <c r="B56" s="210">
        <v>11</v>
      </c>
      <c r="C56" s="211" t="s">
        <v>15</v>
      </c>
      <c r="D56" s="212" t="s">
        <v>22</v>
      </c>
      <c r="E56" s="226" t="s">
        <v>17</v>
      </c>
      <c r="F56" s="213">
        <f t="shared" ref="F56:O56" si="42">F42</f>
        <v>58.93</v>
      </c>
      <c r="G56" s="214">
        <f t="shared" si="42"/>
        <v>634</v>
      </c>
      <c r="H56" s="213">
        <f t="shared" si="42"/>
        <v>3</v>
      </c>
      <c r="I56" s="214">
        <f t="shared" si="42"/>
        <v>32</v>
      </c>
      <c r="J56" s="218">
        <f t="shared" si="42"/>
        <v>61.93</v>
      </c>
      <c r="K56" s="214">
        <f t="shared" si="42"/>
        <v>666</v>
      </c>
      <c r="L56" s="218">
        <f t="shared" si="42"/>
        <v>26.346845634964968</v>
      </c>
      <c r="M56" s="214">
        <f t="shared" si="42"/>
        <v>283.59744641476289</v>
      </c>
      <c r="N56" s="218">
        <f t="shared" si="42"/>
        <v>88.276845634964971</v>
      </c>
      <c r="O56" s="221">
        <f t="shared" si="42"/>
        <v>949.59744641476289</v>
      </c>
    </row>
    <row r="57" spans="1:15">
      <c r="A57" s="209">
        <v>4</v>
      </c>
      <c r="B57" s="210">
        <v>12</v>
      </c>
      <c r="C57" s="211" t="s">
        <v>15</v>
      </c>
      <c r="D57" s="212" t="s">
        <v>22</v>
      </c>
      <c r="E57" s="226" t="s">
        <v>17</v>
      </c>
      <c r="F57" s="213">
        <f t="shared" ref="F57:O57" si="43">F43</f>
        <v>58.93</v>
      </c>
      <c r="G57" s="214">
        <f t="shared" si="43"/>
        <v>634</v>
      </c>
      <c r="H57" s="213">
        <f t="shared" si="43"/>
        <v>3</v>
      </c>
      <c r="I57" s="214">
        <f t="shared" si="43"/>
        <v>32</v>
      </c>
      <c r="J57" s="218">
        <f t="shared" si="43"/>
        <v>61.93</v>
      </c>
      <c r="K57" s="214">
        <f t="shared" si="43"/>
        <v>666</v>
      </c>
      <c r="L57" s="218">
        <f t="shared" si="43"/>
        <v>26.346845634964968</v>
      </c>
      <c r="M57" s="214">
        <f t="shared" si="43"/>
        <v>283.59744641476289</v>
      </c>
      <c r="N57" s="218">
        <f t="shared" si="43"/>
        <v>88.276845634964971</v>
      </c>
      <c r="O57" s="221">
        <f t="shared" si="43"/>
        <v>949.59744641476289</v>
      </c>
    </row>
    <row r="58" spans="1:15">
      <c r="A58" s="209">
        <v>4</v>
      </c>
      <c r="B58" s="210">
        <v>13</v>
      </c>
      <c r="C58" s="216" t="s">
        <v>23</v>
      </c>
      <c r="D58" s="212" t="s">
        <v>22</v>
      </c>
      <c r="E58" s="226" t="s">
        <v>17</v>
      </c>
      <c r="F58" s="213">
        <f t="shared" ref="F58:O58" si="44">F44</f>
        <v>47.87</v>
      </c>
      <c r="G58" s="214">
        <f t="shared" si="44"/>
        <v>515</v>
      </c>
      <c r="H58" s="213">
        <f t="shared" si="44"/>
        <v>3.84</v>
      </c>
      <c r="I58" s="214">
        <f t="shared" si="44"/>
        <v>41</v>
      </c>
      <c r="J58" s="218">
        <f t="shared" si="44"/>
        <v>51.709999999999994</v>
      </c>
      <c r="K58" s="214">
        <f t="shared" si="44"/>
        <v>556</v>
      </c>
      <c r="L58" s="218">
        <f t="shared" si="44"/>
        <v>23.710870993637513</v>
      </c>
      <c r="M58" s="214">
        <f t="shared" si="44"/>
        <v>255.22381537551419</v>
      </c>
      <c r="N58" s="218">
        <f t="shared" si="44"/>
        <v>75.420870993637507</v>
      </c>
      <c r="O58" s="221">
        <f t="shared" si="44"/>
        <v>811.22381537551416</v>
      </c>
    </row>
    <row r="59" spans="1:15" ht="15.75" thickBot="1">
      <c r="A59" s="34">
        <v>4</v>
      </c>
      <c r="B59" s="210">
        <v>14</v>
      </c>
      <c r="C59" s="237" t="s">
        <v>15</v>
      </c>
      <c r="D59" s="238" t="s">
        <v>22</v>
      </c>
      <c r="E59" s="239" t="s">
        <v>17</v>
      </c>
      <c r="F59" s="240">
        <f t="shared" ref="F59:O59" si="45">F45</f>
        <v>58.93</v>
      </c>
      <c r="G59" s="241">
        <f t="shared" si="45"/>
        <v>634</v>
      </c>
      <c r="H59" s="240">
        <f t="shared" si="45"/>
        <v>3</v>
      </c>
      <c r="I59" s="241">
        <f t="shared" si="45"/>
        <v>32</v>
      </c>
      <c r="J59" s="242">
        <f t="shared" si="45"/>
        <v>61.93</v>
      </c>
      <c r="K59" s="241">
        <f t="shared" si="45"/>
        <v>666</v>
      </c>
      <c r="L59" s="242">
        <f t="shared" si="45"/>
        <v>26.346845634964968</v>
      </c>
      <c r="M59" s="241">
        <f t="shared" si="45"/>
        <v>283.59744641476289</v>
      </c>
      <c r="N59" s="242">
        <f t="shared" si="45"/>
        <v>88.276845634964971</v>
      </c>
      <c r="O59" s="243">
        <f t="shared" si="45"/>
        <v>949.59744641476289</v>
      </c>
    </row>
    <row r="60" spans="1:15" ht="14.45" customHeight="1" outlineLevel="1">
      <c r="A60" s="245">
        <v>5</v>
      </c>
      <c r="B60" s="246">
        <v>1</v>
      </c>
      <c r="C60" s="247" t="s">
        <v>15</v>
      </c>
      <c r="D60" s="248" t="s">
        <v>16</v>
      </c>
      <c r="E60" s="249" t="s">
        <v>17</v>
      </c>
      <c r="F60" s="250">
        <f t="shared" ref="F60:O60" si="46">F46</f>
        <v>58.93</v>
      </c>
      <c r="G60" s="251">
        <f t="shared" si="46"/>
        <v>634</v>
      </c>
      <c r="H60" s="250">
        <f t="shared" si="46"/>
        <v>3</v>
      </c>
      <c r="I60" s="251">
        <f t="shared" si="46"/>
        <v>32</v>
      </c>
      <c r="J60" s="252">
        <f t="shared" si="46"/>
        <v>61.93</v>
      </c>
      <c r="K60" s="251">
        <f t="shared" si="46"/>
        <v>666</v>
      </c>
      <c r="L60" s="252">
        <f t="shared" si="46"/>
        <v>26.346845634964968</v>
      </c>
      <c r="M60" s="251">
        <f t="shared" si="46"/>
        <v>283.59744641476289</v>
      </c>
      <c r="N60" s="252">
        <f t="shared" si="46"/>
        <v>88.276845634964971</v>
      </c>
      <c r="O60" s="253">
        <f t="shared" si="46"/>
        <v>949.59744641476289</v>
      </c>
    </row>
    <row r="61" spans="1:15" outlineLevel="1">
      <c r="A61" s="209">
        <v>5</v>
      </c>
      <c r="B61" s="210">
        <v>2</v>
      </c>
      <c r="C61" s="211" t="s">
        <v>15</v>
      </c>
      <c r="D61" s="212" t="s">
        <v>16</v>
      </c>
      <c r="E61" s="226" t="s">
        <v>17</v>
      </c>
      <c r="F61" s="213">
        <f t="shared" ref="F61:O61" si="47">F47</f>
        <v>58.93</v>
      </c>
      <c r="G61" s="214">
        <f t="shared" si="47"/>
        <v>634</v>
      </c>
      <c r="H61" s="213">
        <f t="shared" si="47"/>
        <v>3</v>
      </c>
      <c r="I61" s="214">
        <f t="shared" si="47"/>
        <v>32</v>
      </c>
      <c r="J61" s="218">
        <f t="shared" si="47"/>
        <v>61.93</v>
      </c>
      <c r="K61" s="214">
        <f t="shared" si="47"/>
        <v>666</v>
      </c>
      <c r="L61" s="218">
        <f t="shared" si="47"/>
        <v>26.346845634964968</v>
      </c>
      <c r="M61" s="214">
        <f t="shared" si="47"/>
        <v>283.59744641476289</v>
      </c>
      <c r="N61" s="218">
        <f t="shared" si="47"/>
        <v>88.276845634964971</v>
      </c>
      <c r="O61" s="221">
        <f t="shared" si="47"/>
        <v>949.59744641476289</v>
      </c>
    </row>
    <row r="62" spans="1:15" outlineLevel="1">
      <c r="A62" s="209">
        <v>5</v>
      </c>
      <c r="B62" s="210">
        <v>3</v>
      </c>
      <c r="C62" s="211" t="s">
        <v>15</v>
      </c>
      <c r="D62" s="212" t="s">
        <v>16</v>
      </c>
      <c r="E62" s="226" t="s">
        <v>17</v>
      </c>
      <c r="F62" s="213">
        <f t="shared" ref="F62:O62" si="48">F48</f>
        <v>58.93</v>
      </c>
      <c r="G62" s="214">
        <f t="shared" si="48"/>
        <v>634</v>
      </c>
      <c r="H62" s="213">
        <f t="shared" si="48"/>
        <v>3</v>
      </c>
      <c r="I62" s="214">
        <f t="shared" si="48"/>
        <v>32</v>
      </c>
      <c r="J62" s="218">
        <f t="shared" si="48"/>
        <v>61.93</v>
      </c>
      <c r="K62" s="214">
        <f t="shared" si="48"/>
        <v>666</v>
      </c>
      <c r="L62" s="218">
        <f t="shared" si="48"/>
        <v>26.346845634964968</v>
      </c>
      <c r="M62" s="214">
        <f t="shared" si="48"/>
        <v>283.59744641476289</v>
      </c>
      <c r="N62" s="218">
        <f t="shared" si="48"/>
        <v>88.276845634964971</v>
      </c>
      <c r="O62" s="221">
        <f t="shared" si="48"/>
        <v>949.59744641476289</v>
      </c>
    </row>
    <row r="63" spans="1:15" outlineLevel="1">
      <c r="A63" s="209">
        <v>5</v>
      </c>
      <c r="B63" s="210">
        <v>4</v>
      </c>
      <c r="C63" s="211" t="s">
        <v>15</v>
      </c>
      <c r="D63" s="212" t="s">
        <v>16</v>
      </c>
      <c r="E63" s="226" t="s">
        <v>17</v>
      </c>
      <c r="F63" s="213">
        <f t="shared" ref="F63:O63" si="49">F49</f>
        <v>58.93</v>
      </c>
      <c r="G63" s="214">
        <f t="shared" si="49"/>
        <v>634</v>
      </c>
      <c r="H63" s="213">
        <f t="shared" si="49"/>
        <v>3</v>
      </c>
      <c r="I63" s="214">
        <f t="shared" si="49"/>
        <v>32</v>
      </c>
      <c r="J63" s="218">
        <f t="shared" si="49"/>
        <v>61.93</v>
      </c>
      <c r="K63" s="214">
        <f t="shared" si="49"/>
        <v>666</v>
      </c>
      <c r="L63" s="218">
        <f t="shared" si="49"/>
        <v>26.346845634964968</v>
      </c>
      <c r="M63" s="214">
        <f t="shared" si="49"/>
        <v>283.59744641476289</v>
      </c>
      <c r="N63" s="218">
        <f t="shared" si="49"/>
        <v>88.276845634964971</v>
      </c>
      <c r="O63" s="221">
        <f t="shared" si="49"/>
        <v>949.59744641476289</v>
      </c>
    </row>
    <row r="64" spans="1:15">
      <c r="A64" s="209">
        <v>5</v>
      </c>
      <c r="B64" s="210">
        <v>5</v>
      </c>
      <c r="C64" s="215" t="s">
        <v>18</v>
      </c>
      <c r="D64" s="212" t="s">
        <v>16</v>
      </c>
      <c r="E64" s="226" t="s">
        <v>17</v>
      </c>
      <c r="F64" s="213">
        <f t="shared" ref="F64:O64" si="50">F50</f>
        <v>35.270000000000003</v>
      </c>
      <c r="G64" s="214">
        <f t="shared" si="50"/>
        <v>380</v>
      </c>
      <c r="H64" s="213">
        <f t="shared" si="50"/>
        <v>3.9</v>
      </c>
      <c r="I64" s="214">
        <f t="shared" si="50"/>
        <v>42</v>
      </c>
      <c r="J64" s="218">
        <f t="shared" si="50"/>
        <v>39.17</v>
      </c>
      <c r="K64" s="214">
        <f t="shared" si="50"/>
        <v>422</v>
      </c>
      <c r="L64" s="218">
        <f t="shared" si="50"/>
        <v>17.500457386325905</v>
      </c>
      <c r="M64" s="214">
        <f t="shared" si="50"/>
        <v>188.37492330641203</v>
      </c>
      <c r="N64" s="218">
        <f t="shared" si="50"/>
        <v>56.670457386325907</v>
      </c>
      <c r="O64" s="221">
        <f t="shared" si="50"/>
        <v>610.37492330641203</v>
      </c>
    </row>
    <row r="65" spans="1:15">
      <c r="A65" s="209">
        <v>5</v>
      </c>
      <c r="B65" s="210">
        <v>6</v>
      </c>
      <c r="C65" s="215" t="s">
        <v>18</v>
      </c>
      <c r="D65" s="212" t="s">
        <v>16</v>
      </c>
      <c r="E65" s="226" t="s">
        <v>17</v>
      </c>
      <c r="F65" s="213">
        <f t="shared" ref="F65:O65" si="51">F51</f>
        <v>35.270000000000003</v>
      </c>
      <c r="G65" s="214">
        <f t="shared" si="51"/>
        <v>380</v>
      </c>
      <c r="H65" s="213">
        <f t="shared" si="51"/>
        <v>3.9</v>
      </c>
      <c r="I65" s="214">
        <f t="shared" si="51"/>
        <v>42</v>
      </c>
      <c r="J65" s="218">
        <f t="shared" si="51"/>
        <v>39.17</v>
      </c>
      <c r="K65" s="214">
        <f t="shared" si="51"/>
        <v>422</v>
      </c>
      <c r="L65" s="218">
        <f t="shared" si="51"/>
        <v>17.500457386325905</v>
      </c>
      <c r="M65" s="214">
        <f t="shared" si="51"/>
        <v>188.37492330641203</v>
      </c>
      <c r="N65" s="218">
        <f t="shared" si="51"/>
        <v>56.670457386325907</v>
      </c>
      <c r="O65" s="221">
        <f t="shared" si="51"/>
        <v>610.37492330641203</v>
      </c>
    </row>
    <row r="66" spans="1:15">
      <c r="A66" s="209">
        <v>5</v>
      </c>
      <c r="B66" s="210">
        <v>7</v>
      </c>
      <c r="C66" s="227" t="s">
        <v>19</v>
      </c>
      <c r="D66" s="212" t="s">
        <v>16</v>
      </c>
      <c r="E66" s="226" t="s">
        <v>17</v>
      </c>
      <c r="F66" s="213">
        <f t="shared" ref="F66:O66" si="52">F52</f>
        <v>84.72</v>
      </c>
      <c r="G66" s="214">
        <f t="shared" si="52"/>
        <v>912</v>
      </c>
      <c r="H66" s="213">
        <f t="shared" si="52"/>
        <v>3.06</v>
      </c>
      <c r="I66" s="214">
        <f t="shared" si="52"/>
        <v>33</v>
      </c>
      <c r="J66" s="218">
        <f t="shared" si="52"/>
        <v>87.78</v>
      </c>
      <c r="K66" s="214">
        <f t="shared" si="52"/>
        <v>945</v>
      </c>
      <c r="L66" s="218">
        <f t="shared" si="52"/>
        <v>35.406152269715832</v>
      </c>
      <c r="M66" s="214">
        <f t="shared" si="52"/>
        <v>381.11182303122121</v>
      </c>
      <c r="N66" s="218">
        <f t="shared" si="52"/>
        <v>123.18615226971583</v>
      </c>
      <c r="O66" s="221">
        <f t="shared" si="52"/>
        <v>1326.1118230312213</v>
      </c>
    </row>
    <row r="67" spans="1:15">
      <c r="A67" s="209">
        <v>5</v>
      </c>
      <c r="B67" s="210">
        <v>8</v>
      </c>
      <c r="C67" s="215" t="s">
        <v>18</v>
      </c>
      <c r="D67" s="212" t="s">
        <v>20</v>
      </c>
      <c r="E67" s="226" t="s">
        <v>17</v>
      </c>
      <c r="F67" s="213">
        <f t="shared" ref="F67:O67" si="53">F53</f>
        <v>35.270000000000003</v>
      </c>
      <c r="G67" s="214">
        <f t="shared" si="53"/>
        <v>380</v>
      </c>
      <c r="H67" s="213">
        <f t="shared" si="53"/>
        <v>3.9</v>
      </c>
      <c r="I67" s="214">
        <f t="shared" si="53"/>
        <v>42</v>
      </c>
      <c r="J67" s="218">
        <f t="shared" si="53"/>
        <v>39.17</v>
      </c>
      <c r="K67" s="214">
        <f t="shared" si="53"/>
        <v>422</v>
      </c>
      <c r="L67" s="218">
        <f t="shared" si="53"/>
        <v>17.500457386325905</v>
      </c>
      <c r="M67" s="214">
        <f t="shared" si="53"/>
        <v>188.37492330641203</v>
      </c>
      <c r="N67" s="218">
        <f t="shared" si="53"/>
        <v>56.670457386325907</v>
      </c>
      <c r="O67" s="221">
        <f t="shared" si="53"/>
        <v>610.37492330641203</v>
      </c>
    </row>
    <row r="68" spans="1:15">
      <c r="A68" s="209">
        <v>5</v>
      </c>
      <c r="B68" s="210">
        <v>9</v>
      </c>
      <c r="C68" s="215" t="s">
        <v>18</v>
      </c>
      <c r="D68" s="212" t="s">
        <v>20</v>
      </c>
      <c r="E68" s="226" t="s">
        <v>17</v>
      </c>
      <c r="F68" s="213">
        <f t="shared" ref="F68:O68" si="54">F54</f>
        <v>35.270000000000003</v>
      </c>
      <c r="G68" s="214">
        <f t="shared" si="54"/>
        <v>380</v>
      </c>
      <c r="H68" s="213">
        <f t="shared" si="54"/>
        <v>3.9</v>
      </c>
      <c r="I68" s="214">
        <f t="shared" si="54"/>
        <v>42</v>
      </c>
      <c r="J68" s="218">
        <f t="shared" si="54"/>
        <v>39.17</v>
      </c>
      <c r="K68" s="214">
        <f t="shared" si="54"/>
        <v>422</v>
      </c>
      <c r="L68" s="218">
        <f t="shared" si="54"/>
        <v>17.500457386325905</v>
      </c>
      <c r="M68" s="214">
        <f t="shared" si="54"/>
        <v>188.37492330641203</v>
      </c>
      <c r="N68" s="218">
        <f t="shared" si="54"/>
        <v>56.670457386325907</v>
      </c>
      <c r="O68" s="221">
        <f t="shared" si="54"/>
        <v>610.37492330641203</v>
      </c>
    </row>
    <row r="69" spans="1:15">
      <c r="A69" s="209">
        <v>5</v>
      </c>
      <c r="B69" s="210">
        <v>10</v>
      </c>
      <c r="C69" s="215" t="s">
        <v>18</v>
      </c>
      <c r="D69" s="212" t="s">
        <v>21</v>
      </c>
      <c r="E69" s="226" t="s">
        <v>17</v>
      </c>
      <c r="F69" s="213">
        <f t="shared" ref="F69:O69" si="55">F55</f>
        <v>38.799999999999997</v>
      </c>
      <c r="G69" s="214">
        <f t="shared" si="55"/>
        <v>418</v>
      </c>
      <c r="H69" s="213">
        <f t="shared" si="55"/>
        <v>2.39</v>
      </c>
      <c r="I69" s="214">
        <f t="shared" si="55"/>
        <v>26</v>
      </c>
      <c r="J69" s="218">
        <f t="shared" si="55"/>
        <v>41.19</v>
      </c>
      <c r="K69" s="214">
        <f t="shared" si="55"/>
        <v>444</v>
      </c>
      <c r="L69" s="218">
        <f t="shared" si="55"/>
        <v>19.304220594863033</v>
      </c>
      <c r="M69" s="214">
        <f t="shared" si="55"/>
        <v>207.79063048310567</v>
      </c>
      <c r="N69" s="218">
        <f t="shared" si="55"/>
        <v>60.49422059486303</v>
      </c>
      <c r="O69" s="221">
        <f t="shared" si="55"/>
        <v>651.7906304831057</v>
      </c>
    </row>
    <row r="70" spans="1:15">
      <c r="A70" s="209">
        <v>5</v>
      </c>
      <c r="B70" s="210">
        <v>11</v>
      </c>
      <c r="C70" s="211" t="s">
        <v>15</v>
      </c>
      <c r="D70" s="212" t="s">
        <v>22</v>
      </c>
      <c r="E70" s="226" t="s">
        <v>17</v>
      </c>
      <c r="F70" s="213">
        <f t="shared" ref="F70:O70" si="56">F56</f>
        <v>58.93</v>
      </c>
      <c r="G70" s="214">
        <f t="shared" si="56"/>
        <v>634</v>
      </c>
      <c r="H70" s="213">
        <f t="shared" si="56"/>
        <v>3</v>
      </c>
      <c r="I70" s="214">
        <f t="shared" si="56"/>
        <v>32</v>
      </c>
      <c r="J70" s="218">
        <f t="shared" si="56"/>
        <v>61.93</v>
      </c>
      <c r="K70" s="214">
        <f t="shared" si="56"/>
        <v>666</v>
      </c>
      <c r="L70" s="218">
        <f t="shared" si="56"/>
        <v>26.346845634964968</v>
      </c>
      <c r="M70" s="214">
        <f t="shared" si="56"/>
        <v>283.59744641476289</v>
      </c>
      <c r="N70" s="218">
        <f t="shared" si="56"/>
        <v>88.276845634964971</v>
      </c>
      <c r="O70" s="221">
        <f t="shared" si="56"/>
        <v>949.59744641476289</v>
      </c>
    </row>
    <row r="71" spans="1:15">
      <c r="A71" s="209">
        <v>5</v>
      </c>
      <c r="B71" s="210">
        <v>12</v>
      </c>
      <c r="C71" s="211" t="s">
        <v>15</v>
      </c>
      <c r="D71" s="212" t="s">
        <v>22</v>
      </c>
      <c r="E71" s="226" t="s">
        <v>17</v>
      </c>
      <c r="F71" s="213">
        <f t="shared" ref="F71:O71" si="57">F57</f>
        <v>58.93</v>
      </c>
      <c r="G71" s="214">
        <f t="shared" si="57"/>
        <v>634</v>
      </c>
      <c r="H71" s="213">
        <f t="shared" si="57"/>
        <v>3</v>
      </c>
      <c r="I71" s="214">
        <f t="shared" si="57"/>
        <v>32</v>
      </c>
      <c r="J71" s="218">
        <f t="shared" si="57"/>
        <v>61.93</v>
      </c>
      <c r="K71" s="214">
        <f t="shared" si="57"/>
        <v>666</v>
      </c>
      <c r="L71" s="218">
        <f t="shared" si="57"/>
        <v>26.346845634964968</v>
      </c>
      <c r="M71" s="214">
        <f t="shared" si="57"/>
        <v>283.59744641476289</v>
      </c>
      <c r="N71" s="218">
        <f t="shared" si="57"/>
        <v>88.276845634964971</v>
      </c>
      <c r="O71" s="221">
        <f t="shared" si="57"/>
        <v>949.59744641476289</v>
      </c>
    </row>
    <row r="72" spans="1:15">
      <c r="A72" s="209">
        <v>5</v>
      </c>
      <c r="B72" s="210">
        <v>13</v>
      </c>
      <c r="C72" s="216" t="s">
        <v>23</v>
      </c>
      <c r="D72" s="212" t="s">
        <v>22</v>
      </c>
      <c r="E72" s="226" t="s">
        <v>17</v>
      </c>
      <c r="F72" s="213">
        <f t="shared" ref="F72:O72" si="58">F58</f>
        <v>47.87</v>
      </c>
      <c r="G72" s="214">
        <f t="shared" si="58"/>
        <v>515</v>
      </c>
      <c r="H72" s="213">
        <f t="shared" si="58"/>
        <v>3.84</v>
      </c>
      <c r="I72" s="214">
        <f t="shared" si="58"/>
        <v>41</v>
      </c>
      <c r="J72" s="218">
        <f t="shared" si="58"/>
        <v>51.709999999999994</v>
      </c>
      <c r="K72" s="214">
        <f t="shared" si="58"/>
        <v>556</v>
      </c>
      <c r="L72" s="218">
        <f t="shared" si="58"/>
        <v>23.710870993637513</v>
      </c>
      <c r="M72" s="214">
        <f t="shared" si="58"/>
        <v>255.22381537551419</v>
      </c>
      <c r="N72" s="218">
        <f t="shared" si="58"/>
        <v>75.420870993637507</v>
      </c>
      <c r="O72" s="221">
        <f t="shared" si="58"/>
        <v>811.22381537551416</v>
      </c>
    </row>
    <row r="73" spans="1:15" ht="15.75" thickBot="1">
      <c r="A73" s="34">
        <v>5</v>
      </c>
      <c r="B73" s="210">
        <v>14</v>
      </c>
      <c r="C73" s="237" t="s">
        <v>15</v>
      </c>
      <c r="D73" s="238" t="s">
        <v>22</v>
      </c>
      <c r="E73" s="239" t="s">
        <v>17</v>
      </c>
      <c r="F73" s="240">
        <f t="shared" ref="F73:O73" si="59">F59</f>
        <v>58.93</v>
      </c>
      <c r="G73" s="241">
        <f t="shared" si="59"/>
        <v>634</v>
      </c>
      <c r="H73" s="240">
        <f t="shared" si="59"/>
        <v>3</v>
      </c>
      <c r="I73" s="241">
        <f t="shared" si="59"/>
        <v>32</v>
      </c>
      <c r="J73" s="242">
        <f t="shared" si="59"/>
        <v>61.93</v>
      </c>
      <c r="K73" s="241">
        <f t="shared" si="59"/>
        <v>666</v>
      </c>
      <c r="L73" s="242">
        <f t="shared" si="59"/>
        <v>26.346845634964968</v>
      </c>
      <c r="M73" s="241">
        <f t="shared" si="59"/>
        <v>283.59744641476289</v>
      </c>
      <c r="N73" s="242">
        <f t="shared" si="59"/>
        <v>88.276845634964971</v>
      </c>
      <c r="O73" s="243">
        <f t="shared" si="59"/>
        <v>949.59744641476289</v>
      </c>
    </row>
    <row r="74" spans="1:15">
      <c r="F74" s="228"/>
      <c r="G74" s="228"/>
      <c r="H74" s="228"/>
      <c r="I74" s="228"/>
      <c r="J74" s="228"/>
      <c r="K74" s="228"/>
      <c r="L74" s="228"/>
      <c r="M74" s="228"/>
      <c r="N74" s="204">
        <f>SUM(N4:N73)</f>
        <v>5518.6049642413745</v>
      </c>
      <c r="O74" s="206">
        <f>SUM(O4:O73)</f>
        <v>59389.040435094212</v>
      </c>
    </row>
    <row r="75" spans="1:15">
      <c r="O75" s="204">
        <f>Villas!Q64</f>
        <v>88694.680479480448</v>
      </c>
    </row>
    <row r="76" spans="1:15">
      <c r="O76" s="204">
        <f>SUM(O74:O75)</f>
        <v>148083.72091457466</v>
      </c>
    </row>
  </sheetData>
  <autoFilter ref="A2:O74" xr:uid="{00000000-0009-0000-0000-000003000000}"/>
  <mergeCells count="11">
    <mergeCell ref="A1:O1"/>
    <mergeCell ref="F2:G2"/>
    <mergeCell ref="H2:I2"/>
    <mergeCell ref="J2:K2"/>
    <mergeCell ref="L2:M2"/>
    <mergeCell ref="N2:O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8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68"/>
  <sheetViews>
    <sheetView view="pageBreakPreview" zoomScale="79" zoomScaleNormal="80" zoomScaleSheetLayoutView="100" workbookViewId="0">
      <selection activeCell="N74" sqref="N74"/>
    </sheetView>
  </sheetViews>
  <sheetFormatPr defaultColWidth="8.85546875" defaultRowHeight="15" outlineLevelRow="1"/>
  <cols>
    <col min="1" max="1" width="5.42578125" style="201" customWidth="1"/>
    <col min="2" max="3" width="5.42578125" style="202" customWidth="1"/>
    <col min="4" max="4" width="23.7109375" style="203" customWidth="1"/>
    <col min="5" max="5" width="9.5703125" style="203" customWidth="1"/>
    <col min="6" max="6" width="10.7109375" style="204" customWidth="1"/>
    <col min="7" max="7" width="10.7109375" style="205" customWidth="1"/>
    <col min="8" max="8" width="9.42578125" style="204" customWidth="1"/>
    <col min="9" max="9" width="11.140625" style="204" customWidth="1"/>
    <col min="10" max="10" width="10.140625" style="204" customWidth="1"/>
    <col min="11" max="11" width="6.5703125" style="204" customWidth="1"/>
    <col min="12" max="12" width="10.140625" style="204" customWidth="1"/>
    <col min="13" max="13" width="10.7109375" style="275" customWidth="1"/>
    <col min="14" max="14" width="12.140625" style="203" customWidth="1"/>
    <col min="15" max="15" width="12.7109375" style="206" customWidth="1"/>
    <col min="16" max="16" width="10.140625" style="204" customWidth="1"/>
    <col min="17" max="17" width="10.7109375" style="281" customWidth="1"/>
    <col min="18" max="18" width="12.140625" style="203" customWidth="1"/>
    <col min="19" max="19" width="12.7109375" style="206" customWidth="1"/>
    <col min="20" max="20" width="14.85546875" style="203" customWidth="1"/>
    <col min="21" max="21" width="10.85546875" style="203" customWidth="1"/>
    <col min="22" max="24" width="8.85546875" style="203"/>
    <col min="25" max="25" width="8.7109375" style="203" customWidth="1"/>
    <col min="26" max="16384" width="8.85546875" style="203"/>
  </cols>
  <sheetData>
    <row r="1" spans="1:21" ht="26.25" customHeight="1">
      <c r="A1" s="784" t="s">
        <v>24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  <c r="R1" s="784"/>
      <c r="S1" s="800"/>
      <c r="T1" s="223" t="s">
        <v>1</v>
      </c>
      <c r="U1" s="200">
        <v>10.763999999999999</v>
      </c>
    </row>
    <row r="2" spans="1:21" s="199" customFormat="1" ht="43.5" customHeight="1">
      <c r="A2" s="791" t="s">
        <v>25</v>
      </c>
      <c r="B2" s="793" t="s">
        <v>271</v>
      </c>
      <c r="C2" s="793" t="s">
        <v>3</v>
      </c>
      <c r="D2" s="795" t="s">
        <v>4</v>
      </c>
      <c r="E2" s="797" t="s">
        <v>5</v>
      </c>
      <c r="F2" s="785" t="s">
        <v>26</v>
      </c>
      <c r="G2" s="786"/>
      <c r="H2" s="787" t="s">
        <v>27</v>
      </c>
      <c r="I2" s="788"/>
      <c r="J2" s="789" t="s">
        <v>295</v>
      </c>
      <c r="K2" s="789"/>
      <c r="L2" s="785" t="s">
        <v>296</v>
      </c>
      <c r="M2" s="786"/>
      <c r="N2" s="789" t="s">
        <v>202</v>
      </c>
      <c r="O2" s="789"/>
      <c r="P2" s="801" t="s">
        <v>205</v>
      </c>
      <c r="Q2" s="786"/>
      <c r="R2" s="789" t="s">
        <v>28</v>
      </c>
      <c r="S2" s="789"/>
      <c r="T2" s="199" t="s">
        <v>203</v>
      </c>
      <c r="U2" s="19">
        <f>'BLOCK-A &amp; Common area cal'!W28</f>
        <v>2.3775644082587897E-2</v>
      </c>
    </row>
    <row r="3" spans="1:21" s="200" customFormat="1">
      <c r="A3" s="792"/>
      <c r="B3" s="794"/>
      <c r="C3" s="794"/>
      <c r="D3" s="796"/>
      <c r="E3" s="798"/>
      <c r="F3" s="207" t="s">
        <v>12</v>
      </c>
      <c r="G3" s="207" t="s">
        <v>13</v>
      </c>
      <c r="H3" s="208" t="s">
        <v>12</v>
      </c>
      <c r="I3" s="207" t="s">
        <v>13</v>
      </c>
      <c r="J3" s="207" t="s">
        <v>12</v>
      </c>
      <c r="K3" s="207" t="s">
        <v>13</v>
      </c>
      <c r="L3" s="219" t="s">
        <v>12</v>
      </c>
      <c r="M3" s="271" t="s">
        <v>13</v>
      </c>
      <c r="N3" s="207" t="s">
        <v>12</v>
      </c>
      <c r="O3" s="220" t="s">
        <v>14</v>
      </c>
      <c r="P3" s="219" t="s">
        <v>12</v>
      </c>
      <c r="Q3" s="276" t="s">
        <v>13</v>
      </c>
      <c r="R3" s="207" t="s">
        <v>12</v>
      </c>
      <c r="S3" s="220" t="s">
        <v>14</v>
      </c>
    </row>
    <row r="4" spans="1:21" ht="14.45" customHeight="1" outlineLevel="1">
      <c r="A4" s="209">
        <v>1</v>
      </c>
      <c r="B4" s="210">
        <v>101</v>
      </c>
      <c r="C4" s="210" t="s">
        <v>272</v>
      </c>
      <c r="D4" s="211" t="s">
        <v>282</v>
      </c>
      <c r="E4" s="212" t="s">
        <v>22</v>
      </c>
      <c r="F4" s="213">
        <v>129.66</v>
      </c>
      <c r="G4" s="214">
        <f t="shared" ref="G4:G35" si="0">F4*$U$1</f>
        <v>1395.6602399999999</v>
      </c>
      <c r="H4" s="213">
        <v>94.6</v>
      </c>
      <c r="I4" s="214">
        <f t="shared" ref="I4:I23" si="1">H4*$U$1</f>
        <v>1018.2743999999999</v>
      </c>
      <c r="J4" s="218">
        <v>0</v>
      </c>
      <c r="K4" s="214">
        <f t="shared" ref="K4:K13" si="2">J4*$U$1</f>
        <v>0</v>
      </c>
      <c r="L4" s="218">
        <f>H4+F4</f>
        <v>224.26</v>
      </c>
      <c r="M4" s="272">
        <f>L4*$U$1</f>
        <v>2413.9346399999999</v>
      </c>
      <c r="N4" s="218">
        <f>$U$2*L4</f>
        <v>5.3319259419611615</v>
      </c>
      <c r="O4" s="221">
        <f>N4*$U$1</f>
        <v>57.39285083926994</v>
      </c>
      <c r="P4" s="218">
        <f>N4+L4</f>
        <v>229.59192594196116</v>
      </c>
      <c r="Q4" s="277">
        <f>P4*$U$1</f>
        <v>2471.32749083927</v>
      </c>
      <c r="R4" s="218">
        <f>S4/10.764</f>
        <v>278.70680044593092</v>
      </c>
      <c r="S4" s="222">
        <f>'Pline UDS Sale Plinth'!G72</f>
        <v>3000</v>
      </c>
      <c r="T4" s="501">
        <f>S4/Q4</f>
        <v>1.2139224813871963</v>
      </c>
    </row>
    <row r="5" spans="1:21" outlineLevel="1">
      <c r="A5" s="209">
        <v>2</v>
      </c>
      <c r="B5" s="210">
        <v>102</v>
      </c>
      <c r="C5" s="210" t="s">
        <v>273</v>
      </c>
      <c r="D5" s="211" t="s">
        <v>282</v>
      </c>
      <c r="E5" s="212" t="s">
        <v>22</v>
      </c>
      <c r="F5" s="213">
        <f>F4</f>
        <v>129.66</v>
      </c>
      <c r="G5" s="214">
        <f t="shared" si="0"/>
        <v>1395.6602399999999</v>
      </c>
      <c r="H5" s="213">
        <f>H4</f>
        <v>94.6</v>
      </c>
      <c r="I5" s="214">
        <f t="shared" si="1"/>
        <v>1018.2743999999999</v>
      </c>
      <c r="J5" s="218">
        <v>0</v>
      </c>
      <c r="K5" s="214">
        <f t="shared" si="2"/>
        <v>0</v>
      </c>
      <c r="L5" s="218">
        <f t="shared" ref="L5:L63" si="3">H5+F5</f>
        <v>224.26</v>
      </c>
      <c r="M5" s="272">
        <f t="shared" ref="M5:M63" si="4">L5*$U$1</f>
        <v>2413.9346399999999</v>
      </c>
      <c r="N5" s="218">
        <f t="shared" ref="N5:N63" si="5">$U$2*L5</f>
        <v>5.3319259419611615</v>
      </c>
      <c r="O5" s="221">
        <f t="shared" ref="O5:O63" si="6">N5*$U$1</f>
        <v>57.39285083926994</v>
      </c>
      <c r="P5" s="218">
        <f t="shared" ref="P5:P63" si="7">N5+L5</f>
        <v>229.59192594196116</v>
      </c>
      <c r="Q5" s="277">
        <f t="shared" ref="Q5:Q63" si="8">P5*$U$1</f>
        <v>2471.32749083927</v>
      </c>
      <c r="R5" s="218">
        <f t="shared" ref="R5:R63" si="9">S5/10.764</f>
        <v>278.70680044593092</v>
      </c>
      <c r="S5" s="222">
        <f>S4</f>
        <v>3000</v>
      </c>
      <c r="T5" s="501">
        <f t="shared" ref="T5:T29" si="10">S5/Q5</f>
        <v>1.2139224813871963</v>
      </c>
      <c r="U5" s="229"/>
    </row>
    <row r="6" spans="1:21" outlineLevel="1">
      <c r="A6" s="209">
        <v>3</v>
      </c>
      <c r="B6" s="210">
        <v>103</v>
      </c>
      <c r="C6" s="210" t="s">
        <v>274</v>
      </c>
      <c r="D6" s="211" t="s">
        <v>282</v>
      </c>
      <c r="E6" s="212" t="s">
        <v>22</v>
      </c>
      <c r="F6" s="213">
        <f t="shared" ref="F6:F12" si="11">F5</f>
        <v>129.66</v>
      </c>
      <c r="G6" s="214">
        <f t="shared" si="0"/>
        <v>1395.6602399999999</v>
      </c>
      <c r="H6" s="213">
        <f t="shared" ref="H6:H13" si="12">H5</f>
        <v>94.6</v>
      </c>
      <c r="I6" s="214">
        <f t="shared" si="1"/>
        <v>1018.2743999999999</v>
      </c>
      <c r="J6" s="218">
        <v>0</v>
      </c>
      <c r="K6" s="214">
        <f t="shared" si="2"/>
        <v>0</v>
      </c>
      <c r="L6" s="218">
        <f t="shared" si="3"/>
        <v>224.26</v>
      </c>
      <c r="M6" s="272">
        <f t="shared" si="4"/>
        <v>2413.9346399999999</v>
      </c>
      <c r="N6" s="218">
        <f t="shared" si="5"/>
        <v>5.3319259419611615</v>
      </c>
      <c r="O6" s="221">
        <f t="shared" si="6"/>
        <v>57.39285083926994</v>
      </c>
      <c r="P6" s="218">
        <f t="shared" si="7"/>
        <v>229.59192594196116</v>
      </c>
      <c r="Q6" s="277">
        <f t="shared" si="8"/>
        <v>2471.32749083927</v>
      </c>
      <c r="R6" s="218">
        <f t="shared" si="9"/>
        <v>278.70680044593092</v>
      </c>
      <c r="S6" s="222">
        <f t="shared" ref="S6:S13" si="13">S5</f>
        <v>3000</v>
      </c>
      <c r="T6" s="501">
        <f t="shared" si="10"/>
        <v>1.2139224813871963</v>
      </c>
    </row>
    <row r="7" spans="1:21" outlineLevel="1">
      <c r="A7" s="209">
        <v>4</v>
      </c>
      <c r="B7" s="210">
        <v>104</v>
      </c>
      <c r="C7" s="210" t="s">
        <v>275</v>
      </c>
      <c r="D7" s="211" t="s">
        <v>282</v>
      </c>
      <c r="E7" s="212" t="s">
        <v>22</v>
      </c>
      <c r="F7" s="213">
        <f t="shared" si="11"/>
        <v>129.66</v>
      </c>
      <c r="G7" s="214">
        <f t="shared" si="0"/>
        <v>1395.6602399999999</v>
      </c>
      <c r="H7" s="213">
        <f t="shared" si="12"/>
        <v>94.6</v>
      </c>
      <c r="I7" s="214">
        <f t="shared" si="1"/>
        <v>1018.2743999999999</v>
      </c>
      <c r="J7" s="218">
        <v>0</v>
      </c>
      <c r="K7" s="214">
        <f t="shared" si="2"/>
        <v>0</v>
      </c>
      <c r="L7" s="218">
        <f t="shared" si="3"/>
        <v>224.26</v>
      </c>
      <c r="M7" s="272">
        <f t="shared" si="4"/>
        <v>2413.9346399999999</v>
      </c>
      <c r="N7" s="218">
        <f t="shared" si="5"/>
        <v>5.3319259419611615</v>
      </c>
      <c r="O7" s="221">
        <f t="shared" si="6"/>
        <v>57.39285083926994</v>
      </c>
      <c r="P7" s="218">
        <f t="shared" si="7"/>
        <v>229.59192594196116</v>
      </c>
      <c r="Q7" s="277">
        <f t="shared" si="8"/>
        <v>2471.32749083927</v>
      </c>
      <c r="R7" s="218">
        <f t="shared" si="9"/>
        <v>278.70680044593092</v>
      </c>
      <c r="S7" s="222">
        <f t="shared" si="13"/>
        <v>3000</v>
      </c>
      <c r="T7" s="501">
        <f t="shared" si="10"/>
        <v>1.2139224813871963</v>
      </c>
      <c r="U7" s="229"/>
    </row>
    <row r="8" spans="1:21" ht="14.45" customHeight="1" outlineLevel="1">
      <c r="A8" s="209">
        <v>5</v>
      </c>
      <c r="B8" s="210">
        <v>105</v>
      </c>
      <c r="C8" s="210" t="s">
        <v>276</v>
      </c>
      <c r="D8" s="211" t="s">
        <v>282</v>
      </c>
      <c r="E8" s="212" t="s">
        <v>22</v>
      </c>
      <c r="F8" s="213">
        <f t="shared" si="11"/>
        <v>129.66</v>
      </c>
      <c r="G8" s="214">
        <f t="shared" si="0"/>
        <v>1395.6602399999999</v>
      </c>
      <c r="H8" s="213">
        <f t="shared" si="12"/>
        <v>94.6</v>
      </c>
      <c r="I8" s="214">
        <f t="shared" si="1"/>
        <v>1018.2743999999999</v>
      </c>
      <c r="J8" s="218">
        <v>0</v>
      </c>
      <c r="K8" s="214">
        <f t="shared" si="2"/>
        <v>0</v>
      </c>
      <c r="L8" s="218">
        <f t="shared" si="3"/>
        <v>224.26</v>
      </c>
      <c r="M8" s="272">
        <f t="shared" si="4"/>
        <v>2413.9346399999999</v>
      </c>
      <c r="N8" s="218">
        <f t="shared" si="5"/>
        <v>5.3319259419611615</v>
      </c>
      <c r="O8" s="221">
        <f t="shared" si="6"/>
        <v>57.39285083926994</v>
      </c>
      <c r="P8" s="218">
        <f t="shared" si="7"/>
        <v>229.59192594196116</v>
      </c>
      <c r="Q8" s="277">
        <f t="shared" si="8"/>
        <v>2471.32749083927</v>
      </c>
      <c r="R8" s="218">
        <f t="shared" si="9"/>
        <v>278.70680044593092</v>
      </c>
      <c r="S8" s="222">
        <f t="shared" si="13"/>
        <v>3000</v>
      </c>
      <c r="T8" s="501">
        <f t="shared" si="10"/>
        <v>1.2139224813871963</v>
      </c>
      <c r="U8" s="224"/>
    </row>
    <row r="9" spans="1:21" outlineLevel="1">
      <c r="A9" s="209">
        <v>6</v>
      </c>
      <c r="B9" s="210">
        <v>106</v>
      </c>
      <c r="C9" s="210" t="s">
        <v>277</v>
      </c>
      <c r="D9" s="211" t="s">
        <v>282</v>
      </c>
      <c r="E9" s="212" t="s">
        <v>22</v>
      </c>
      <c r="F9" s="213">
        <f t="shared" si="11"/>
        <v>129.66</v>
      </c>
      <c r="G9" s="214">
        <f t="shared" si="0"/>
        <v>1395.6602399999999</v>
      </c>
      <c r="H9" s="213">
        <f t="shared" si="12"/>
        <v>94.6</v>
      </c>
      <c r="I9" s="214">
        <f t="shared" si="1"/>
        <v>1018.2743999999999</v>
      </c>
      <c r="J9" s="218">
        <v>0</v>
      </c>
      <c r="K9" s="214">
        <f t="shared" si="2"/>
        <v>0</v>
      </c>
      <c r="L9" s="218">
        <f t="shared" si="3"/>
        <v>224.26</v>
      </c>
      <c r="M9" s="272">
        <f t="shared" si="4"/>
        <v>2413.9346399999999</v>
      </c>
      <c r="N9" s="218">
        <f t="shared" si="5"/>
        <v>5.3319259419611615</v>
      </c>
      <c r="O9" s="221">
        <f t="shared" si="6"/>
        <v>57.39285083926994</v>
      </c>
      <c r="P9" s="218">
        <f t="shared" si="7"/>
        <v>229.59192594196116</v>
      </c>
      <c r="Q9" s="277">
        <f t="shared" si="8"/>
        <v>2471.32749083927</v>
      </c>
      <c r="R9" s="218">
        <f t="shared" si="9"/>
        <v>278.70680044593092</v>
      </c>
      <c r="S9" s="222">
        <f t="shared" si="13"/>
        <v>3000</v>
      </c>
      <c r="T9" s="501">
        <f t="shared" si="10"/>
        <v>1.2139224813871963</v>
      </c>
    </row>
    <row r="10" spans="1:21" outlineLevel="1">
      <c r="A10" s="209">
        <v>7</v>
      </c>
      <c r="B10" s="210">
        <v>107</v>
      </c>
      <c r="C10" s="210" t="s">
        <v>278</v>
      </c>
      <c r="D10" s="211" t="s">
        <v>282</v>
      </c>
      <c r="E10" s="212" t="s">
        <v>22</v>
      </c>
      <c r="F10" s="213">
        <f t="shared" si="11"/>
        <v>129.66</v>
      </c>
      <c r="G10" s="214">
        <f t="shared" si="0"/>
        <v>1395.6602399999999</v>
      </c>
      <c r="H10" s="213">
        <f t="shared" si="12"/>
        <v>94.6</v>
      </c>
      <c r="I10" s="214">
        <f t="shared" si="1"/>
        <v>1018.2743999999999</v>
      </c>
      <c r="J10" s="218">
        <v>0</v>
      </c>
      <c r="K10" s="214">
        <f t="shared" si="2"/>
        <v>0</v>
      </c>
      <c r="L10" s="218">
        <f t="shared" si="3"/>
        <v>224.26</v>
      </c>
      <c r="M10" s="272">
        <f t="shared" si="4"/>
        <v>2413.9346399999999</v>
      </c>
      <c r="N10" s="218">
        <f t="shared" si="5"/>
        <v>5.3319259419611615</v>
      </c>
      <c r="O10" s="221">
        <f t="shared" si="6"/>
        <v>57.39285083926994</v>
      </c>
      <c r="P10" s="218">
        <f t="shared" si="7"/>
        <v>229.59192594196116</v>
      </c>
      <c r="Q10" s="277">
        <f t="shared" si="8"/>
        <v>2471.32749083927</v>
      </c>
      <c r="R10" s="218">
        <f t="shared" si="9"/>
        <v>278.70680044593092</v>
      </c>
      <c r="S10" s="222">
        <f t="shared" si="13"/>
        <v>3000</v>
      </c>
      <c r="T10" s="501">
        <f t="shared" si="10"/>
        <v>1.2139224813871963</v>
      </c>
    </row>
    <row r="11" spans="1:21" outlineLevel="1">
      <c r="A11" s="209">
        <v>8</v>
      </c>
      <c r="B11" s="210">
        <v>108</v>
      </c>
      <c r="C11" s="210" t="s">
        <v>279</v>
      </c>
      <c r="D11" s="211" t="s">
        <v>282</v>
      </c>
      <c r="E11" s="212" t="s">
        <v>22</v>
      </c>
      <c r="F11" s="213">
        <f t="shared" si="11"/>
        <v>129.66</v>
      </c>
      <c r="G11" s="214">
        <f t="shared" si="0"/>
        <v>1395.6602399999999</v>
      </c>
      <c r="H11" s="213">
        <f t="shared" si="12"/>
        <v>94.6</v>
      </c>
      <c r="I11" s="214">
        <f t="shared" si="1"/>
        <v>1018.2743999999999</v>
      </c>
      <c r="J11" s="218">
        <v>0</v>
      </c>
      <c r="K11" s="214">
        <f t="shared" si="2"/>
        <v>0</v>
      </c>
      <c r="L11" s="218">
        <f t="shared" si="3"/>
        <v>224.26</v>
      </c>
      <c r="M11" s="272">
        <f t="shared" si="4"/>
        <v>2413.9346399999999</v>
      </c>
      <c r="N11" s="218">
        <f t="shared" si="5"/>
        <v>5.3319259419611615</v>
      </c>
      <c r="O11" s="221">
        <f t="shared" si="6"/>
        <v>57.39285083926994</v>
      </c>
      <c r="P11" s="218">
        <f t="shared" si="7"/>
        <v>229.59192594196116</v>
      </c>
      <c r="Q11" s="277">
        <f t="shared" si="8"/>
        <v>2471.32749083927</v>
      </c>
      <c r="R11" s="218">
        <f t="shared" si="9"/>
        <v>278.70680044593092</v>
      </c>
      <c r="S11" s="222">
        <f t="shared" si="13"/>
        <v>3000</v>
      </c>
      <c r="T11" s="501">
        <f t="shared" si="10"/>
        <v>1.2139224813871963</v>
      </c>
    </row>
    <row r="12" spans="1:21" outlineLevel="1">
      <c r="A12" s="209">
        <v>9</v>
      </c>
      <c r="B12" s="210">
        <v>109</v>
      </c>
      <c r="C12" s="210" t="s">
        <v>280</v>
      </c>
      <c r="D12" s="211" t="s">
        <v>282</v>
      </c>
      <c r="E12" s="212" t="s">
        <v>22</v>
      </c>
      <c r="F12" s="213">
        <f t="shared" si="11"/>
        <v>129.66</v>
      </c>
      <c r="G12" s="214">
        <f t="shared" si="0"/>
        <v>1395.6602399999999</v>
      </c>
      <c r="H12" s="213">
        <f t="shared" si="12"/>
        <v>94.6</v>
      </c>
      <c r="I12" s="214">
        <f t="shared" si="1"/>
        <v>1018.2743999999999</v>
      </c>
      <c r="J12" s="218">
        <v>0</v>
      </c>
      <c r="K12" s="214">
        <f t="shared" si="2"/>
        <v>0</v>
      </c>
      <c r="L12" s="218">
        <f t="shared" si="3"/>
        <v>224.26</v>
      </c>
      <c r="M12" s="272">
        <f t="shared" si="4"/>
        <v>2413.9346399999999</v>
      </c>
      <c r="N12" s="218">
        <f t="shared" si="5"/>
        <v>5.3319259419611615</v>
      </c>
      <c r="O12" s="221">
        <f t="shared" si="6"/>
        <v>57.39285083926994</v>
      </c>
      <c r="P12" s="218">
        <f t="shared" si="7"/>
        <v>229.59192594196116</v>
      </c>
      <c r="Q12" s="277">
        <f t="shared" si="8"/>
        <v>2471.32749083927</v>
      </c>
      <c r="R12" s="218">
        <f t="shared" si="9"/>
        <v>278.70680044593092</v>
      </c>
      <c r="S12" s="222">
        <f t="shared" si="13"/>
        <v>3000</v>
      </c>
      <c r="T12" s="501">
        <f t="shared" si="10"/>
        <v>1.2139224813871963</v>
      </c>
    </row>
    <row r="13" spans="1:21" ht="15.75" outlineLevel="1" thickBot="1">
      <c r="A13" s="34">
        <v>10</v>
      </c>
      <c r="B13" s="210">
        <v>110</v>
      </c>
      <c r="C13" s="210" t="s">
        <v>281</v>
      </c>
      <c r="D13" s="211" t="s">
        <v>282</v>
      </c>
      <c r="E13" s="238" t="s">
        <v>22</v>
      </c>
      <c r="F13" s="240">
        <v>125.08</v>
      </c>
      <c r="G13" s="241">
        <f t="shared" si="0"/>
        <v>1346.3611199999998</v>
      </c>
      <c r="H13" s="240">
        <f t="shared" si="12"/>
        <v>94.6</v>
      </c>
      <c r="I13" s="241">
        <f t="shared" si="1"/>
        <v>1018.2743999999999</v>
      </c>
      <c r="J13" s="242">
        <v>0</v>
      </c>
      <c r="K13" s="241">
        <f t="shared" si="2"/>
        <v>0</v>
      </c>
      <c r="L13" s="242">
        <f t="shared" si="3"/>
        <v>219.68</v>
      </c>
      <c r="M13" s="273">
        <f t="shared" si="4"/>
        <v>2364.6355199999998</v>
      </c>
      <c r="N13" s="242">
        <f t="shared" si="5"/>
        <v>5.2230334920629096</v>
      </c>
      <c r="O13" s="243">
        <f t="shared" si="6"/>
        <v>56.220732508565156</v>
      </c>
      <c r="P13" s="242">
        <f t="shared" si="7"/>
        <v>224.90303349206292</v>
      </c>
      <c r="Q13" s="278">
        <f t="shared" si="8"/>
        <v>2420.8562525085649</v>
      </c>
      <c r="R13" s="242">
        <f t="shared" si="9"/>
        <v>278.70680044593092</v>
      </c>
      <c r="S13" s="244">
        <f t="shared" si="13"/>
        <v>3000</v>
      </c>
      <c r="T13" s="501">
        <f t="shared" si="10"/>
        <v>1.2392309526397152</v>
      </c>
    </row>
    <row r="14" spans="1:21">
      <c r="A14" s="245">
        <v>11</v>
      </c>
      <c r="B14" s="246">
        <v>320</v>
      </c>
      <c r="C14" s="246" t="s">
        <v>285</v>
      </c>
      <c r="D14" s="256" t="s">
        <v>283</v>
      </c>
      <c r="E14" s="248" t="s">
        <v>16</v>
      </c>
      <c r="F14" s="250">
        <v>109.99</v>
      </c>
      <c r="G14" s="251">
        <f t="shared" si="0"/>
        <v>1183.9323599999998</v>
      </c>
      <c r="H14" s="250">
        <v>59.82</v>
      </c>
      <c r="I14" s="251">
        <f t="shared" si="1"/>
        <v>643.90247999999997</v>
      </c>
      <c r="J14" s="252">
        <f>K14/10.764</f>
        <v>38.579677424749164</v>
      </c>
      <c r="K14" s="251">
        <v>415.27164779999998</v>
      </c>
      <c r="L14" s="500">
        <f>H14+F14+J14</f>
        <v>208.38967742474915</v>
      </c>
      <c r="M14" s="274">
        <f t="shared" si="4"/>
        <v>2243.1064877999997</v>
      </c>
      <c r="N14" s="252">
        <f t="shared" si="5"/>
        <v>4.9545988009361377</v>
      </c>
      <c r="O14" s="253">
        <f t="shared" si="6"/>
        <v>53.331301493276584</v>
      </c>
      <c r="P14" s="252">
        <f t="shared" si="7"/>
        <v>213.34427622568529</v>
      </c>
      <c r="Q14" s="279">
        <f t="shared" si="8"/>
        <v>2296.4377892932762</v>
      </c>
      <c r="R14" s="252">
        <f t="shared" si="9"/>
        <v>209.03010033444818</v>
      </c>
      <c r="S14" s="254">
        <f>'Pline UDS Sale Plinth'!G71</f>
        <v>2250</v>
      </c>
      <c r="T14" s="501">
        <f>S14/(Q14-K14)</f>
        <v>1.1960666048422188</v>
      </c>
      <c r="U14" s="225"/>
    </row>
    <row r="15" spans="1:21">
      <c r="A15" s="209">
        <v>12</v>
      </c>
      <c r="B15" s="210">
        <v>319</v>
      </c>
      <c r="C15" s="210" t="s">
        <v>286</v>
      </c>
      <c r="D15" s="215" t="s">
        <v>283</v>
      </c>
      <c r="E15" s="212" t="s">
        <v>16</v>
      </c>
      <c r="F15" s="213">
        <f>F14</f>
        <v>109.99</v>
      </c>
      <c r="G15" s="214">
        <f t="shared" si="0"/>
        <v>1183.9323599999998</v>
      </c>
      <c r="H15" s="213">
        <v>59.82</v>
      </c>
      <c r="I15" s="214">
        <f t="shared" si="1"/>
        <v>643.90247999999997</v>
      </c>
      <c r="J15" s="218">
        <f t="shared" ref="J15:J23" si="14">K15/10.764</f>
        <v>38.579677424749164</v>
      </c>
      <c r="K15" s="214">
        <v>415.27164779999998</v>
      </c>
      <c r="L15" s="218">
        <f>H15+F15+J15</f>
        <v>208.38967742474915</v>
      </c>
      <c r="M15" s="272">
        <f t="shared" si="4"/>
        <v>2243.1064877999997</v>
      </c>
      <c r="N15" s="218">
        <f t="shared" si="5"/>
        <v>4.9545988009361377</v>
      </c>
      <c r="O15" s="221">
        <f t="shared" si="6"/>
        <v>53.331301493276584</v>
      </c>
      <c r="P15" s="218">
        <f t="shared" si="7"/>
        <v>213.34427622568529</v>
      </c>
      <c r="Q15" s="277">
        <f t="shared" si="8"/>
        <v>2296.4377892932762</v>
      </c>
      <c r="R15" s="218">
        <f t="shared" si="9"/>
        <v>209.03010033444818</v>
      </c>
      <c r="S15" s="222">
        <f>S14</f>
        <v>2250</v>
      </c>
      <c r="T15" s="501">
        <f t="shared" ref="T15:T23" si="15">S15/(Q15-K15)</f>
        <v>1.1960666048422188</v>
      </c>
      <c r="U15" s="224"/>
    </row>
    <row r="16" spans="1:21">
      <c r="A16" s="209">
        <v>13</v>
      </c>
      <c r="B16" s="210">
        <v>318</v>
      </c>
      <c r="C16" s="210" t="s">
        <v>287</v>
      </c>
      <c r="D16" s="215" t="s">
        <v>283</v>
      </c>
      <c r="E16" s="212" t="s">
        <v>16</v>
      </c>
      <c r="F16" s="213">
        <f>F15</f>
        <v>109.99</v>
      </c>
      <c r="G16" s="214">
        <f t="shared" si="0"/>
        <v>1183.9323599999998</v>
      </c>
      <c r="H16" s="213">
        <v>59.82</v>
      </c>
      <c r="I16" s="214">
        <f t="shared" si="1"/>
        <v>643.90247999999997</v>
      </c>
      <c r="J16" s="218">
        <f t="shared" si="14"/>
        <v>38.579677424749164</v>
      </c>
      <c r="K16" s="214">
        <v>415.27164779999998</v>
      </c>
      <c r="L16" s="218">
        <f t="shared" ref="L16:L23" si="16">H16+F16+J16</f>
        <v>208.38967742474915</v>
      </c>
      <c r="M16" s="272">
        <f t="shared" si="4"/>
        <v>2243.1064877999997</v>
      </c>
      <c r="N16" s="218">
        <f t="shared" si="5"/>
        <v>4.9545988009361377</v>
      </c>
      <c r="O16" s="221">
        <f t="shared" si="6"/>
        <v>53.331301493276584</v>
      </c>
      <c r="P16" s="218">
        <f t="shared" si="7"/>
        <v>213.34427622568529</v>
      </c>
      <c r="Q16" s="277">
        <f t="shared" si="8"/>
        <v>2296.4377892932762</v>
      </c>
      <c r="R16" s="218">
        <f t="shared" si="9"/>
        <v>209.03010033444818</v>
      </c>
      <c r="S16" s="222">
        <f t="shared" ref="S16:S23" si="17">S15</f>
        <v>2250</v>
      </c>
      <c r="T16" s="501">
        <f t="shared" si="15"/>
        <v>1.1960666048422188</v>
      </c>
    </row>
    <row r="17" spans="1:24">
      <c r="A17" s="209">
        <v>14</v>
      </c>
      <c r="B17" s="210">
        <v>317</v>
      </c>
      <c r="C17" s="210" t="s">
        <v>288</v>
      </c>
      <c r="D17" s="215" t="s">
        <v>283</v>
      </c>
      <c r="E17" s="212" t="s">
        <v>16</v>
      </c>
      <c r="F17" s="213">
        <f t="shared" ref="F17:F22" si="18">F16</f>
        <v>109.99</v>
      </c>
      <c r="G17" s="214">
        <f t="shared" si="0"/>
        <v>1183.9323599999998</v>
      </c>
      <c r="H17" s="213">
        <v>59.82</v>
      </c>
      <c r="I17" s="214">
        <f t="shared" si="1"/>
        <v>643.90247999999997</v>
      </c>
      <c r="J17" s="218">
        <f t="shared" si="14"/>
        <v>38.579677424749164</v>
      </c>
      <c r="K17" s="214">
        <v>415.27164779999998</v>
      </c>
      <c r="L17" s="218">
        <f t="shared" si="16"/>
        <v>208.38967742474915</v>
      </c>
      <c r="M17" s="272">
        <f t="shared" si="4"/>
        <v>2243.1064877999997</v>
      </c>
      <c r="N17" s="218">
        <f t="shared" si="5"/>
        <v>4.9545988009361377</v>
      </c>
      <c r="O17" s="221">
        <f t="shared" si="6"/>
        <v>53.331301493276584</v>
      </c>
      <c r="P17" s="218">
        <f t="shared" si="7"/>
        <v>213.34427622568529</v>
      </c>
      <c r="Q17" s="277">
        <f t="shared" si="8"/>
        <v>2296.4377892932762</v>
      </c>
      <c r="R17" s="218">
        <f t="shared" si="9"/>
        <v>209.03010033444818</v>
      </c>
      <c r="S17" s="222">
        <f t="shared" si="17"/>
        <v>2250</v>
      </c>
      <c r="T17" s="501">
        <f t="shared" si="15"/>
        <v>1.1960666048422188</v>
      </c>
    </row>
    <row r="18" spans="1:24">
      <c r="A18" s="209">
        <v>15</v>
      </c>
      <c r="B18" s="210">
        <v>316</v>
      </c>
      <c r="C18" s="210" t="s">
        <v>289</v>
      </c>
      <c r="D18" s="215" t="s">
        <v>283</v>
      </c>
      <c r="E18" s="212" t="s">
        <v>16</v>
      </c>
      <c r="F18" s="213">
        <f t="shared" si="18"/>
        <v>109.99</v>
      </c>
      <c r="G18" s="214">
        <f t="shared" si="0"/>
        <v>1183.9323599999998</v>
      </c>
      <c r="H18" s="213">
        <v>59.82</v>
      </c>
      <c r="I18" s="214">
        <f t="shared" si="1"/>
        <v>643.90247999999997</v>
      </c>
      <c r="J18" s="218">
        <f t="shared" si="14"/>
        <v>38.579677424749164</v>
      </c>
      <c r="K18" s="214">
        <v>415.27164779999998</v>
      </c>
      <c r="L18" s="218">
        <f t="shared" si="16"/>
        <v>208.38967742474915</v>
      </c>
      <c r="M18" s="272">
        <f t="shared" si="4"/>
        <v>2243.1064877999997</v>
      </c>
      <c r="N18" s="218">
        <f t="shared" si="5"/>
        <v>4.9545988009361377</v>
      </c>
      <c r="O18" s="221">
        <f t="shared" si="6"/>
        <v>53.331301493276584</v>
      </c>
      <c r="P18" s="218">
        <f t="shared" si="7"/>
        <v>213.34427622568529</v>
      </c>
      <c r="Q18" s="277">
        <f t="shared" si="8"/>
        <v>2296.4377892932762</v>
      </c>
      <c r="R18" s="218">
        <f t="shared" si="9"/>
        <v>209.03010033444818</v>
      </c>
      <c r="S18" s="222">
        <f t="shared" si="17"/>
        <v>2250</v>
      </c>
      <c r="T18" s="501">
        <f t="shared" si="15"/>
        <v>1.1960666048422188</v>
      </c>
      <c r="V18" s="499">
        <f t="shared" ref="V18:W18" si="19">V19/V20</f>
        <v>0.82085187789902569</v>
      </c>
      <c r="W18" s="499">
        <f t="shared" si="19"/>
        <v>1.0206390174636784</v>
      </c>
      <c r="X18" s="499">
        <f>X19/X20</f>
        <v>0.82377583027975665</v>
      </c>
    </row>
    <row r="19" spans="1:24">
      <c r="A19" s="209">
        <v>16</v>
      </c>
      <c r="B19" s="210">
        <v>315</v>
      </c>
      <c r="C19" s="210" t="s">
        <v>290</v>
      </c>
      <c r="D19" s="215" t="s">
        <v>283</v>
      </c>
      <c r="E19" s="212" t="s">
        <v>16</v>
      </c>
      <c r="F19" s="213">
        <f t="shared" si="18"/>
        <v>109.99</v>
      </c>
      <c r="G19" s="214">
        <f t="shared" si="0"/>
        <v>1183.9323599999998</v>
      </c>
      <c r="H19" s="213">
        <v>59.82</v>
      </c>
      <c r="I19" s="214">
        <f t="shared" si="1"/>
        <v>643.90247999999997</v>
      </c>
      <c r="J19" s="218">
        <f t="shared" si="14"/>
        <v>38.579677424749164</v>
      </c>
      <c r="K19" s="214">
        <v>415.27164779999998</v>
      </c>
      <c r="L19" s="218">
        <f t="shared" si="16"/>
        <v>208.38967742474915</v>
      </c>
      <c r="M19" s="272">
        <f t="shared" si="4"/>
        <v>2243.1064877999997</v>
      </c>
      <c r="N19" s="218">
        <f t="shared" si="5"/>
        <v>4.9545988009361377</v>
      </c>
      <c r="O19" s="221">
        <f t="shared" si="6"/>
        <v>53.331301493276584</v>
      </c>
      <c r="P19" s="218">
        <f t="shared" si="7"/>
        <v>213.34427622568529</v>
      </c>
      <c r="Q19" s="277">
        <f t="shared" si="8"/>
        <v>2296.4377892932762</v>
      </c>
      <c r="R19" s="218">
        <f t="shared" si="9"/>
        <v>209.03010033444818</v>
      </c>
      <c r="S19" s="222">
        <f t="shared" si="17"/>
        <v>2250</v>
      </c>
      <c r="T19" s="501">
        <f t="shared" si="15"/>
        <v>1.1960666048422188</v>
      </c>
      <c r="U19" s="651" t="s">
        <v>351</v>
      </c>
      <c r="V19" s="224">
        <f>Q24</f>
        <v>1026.0648473737822</v>
      </c>
      <c r="W19" s="224">
        <f>Q16</f>
        <v>2296.4377892932762</v>
      </c>
      <c r="X19" s="224">
        <f>Q12</f>
        <v>2471.32749083927</v>
      </c>
    </row>
    <row r="20" spans="1:24">
      <c r="A20" s="209">
        <v>17</v>
      </c>
      <c r="B20" s="210">
        <v>314</v>
      </c>
      <c r="C20" s="210" t="s">
        <v>291</v>
      </c>
      <c r="D20" s="215" t="s">
        <v>283</v>
      </c>
      <c r="E20" s="212" t="s">
        <v>16</v>
      </c>
      <c r="F20" s="213">
        <f t="shared" si="18"/>
        <v>109.99</v>
      </c>
      <c r="G20" s="214">
        <f t="shared" si="0"/>
        <v>1183.9323599999998</v>
      </c>
      <c r="H20" s="213">
        <v>59.82</v>
      </c>
      <c r="I20" s="214">
        <f t="shared" si="1"/>
        <v>643.90247999999997</v>
      </c>
      <c r="J20" s="218">
        <f t="shared" si="14"/>
        <v>38.579677424749164</v>
      </c>
      <c r="K20" s="214">
        <v>415.27164779999998</v>
      </c>
      <c r="L20" s="218">
        <f t="shared" si="16"/>
        <v>208.38967742474915</v>
      </c>
      <c r="M20" s="272">
        <f t="shared" si="4"/>
        <v>2243.1064877999997</v>
      </c>
      <c r="N20" s="218">
        <f t="shared" si="5"/>
        <v>4.9545988009361377</v>
      </c>
      <c r="O20" s="221">
        <f t="shared" si="6"/>
        <v>53.331301493276584</v>
      </c>
      <c r="P20" s="218">
        <f t="shared" si="7"/>
        <v>213.34427622568529</v>
      </c>
      <c r="Q20" s="277">
        <f t="shared" si="8"/>
        <v>2296.4377892932762</v>
      </c>
      <c r="R20" s="218">
        <f t="shared" si="9"/>
        <v>209.03010033444818</v>
      </c>
      <c r="S20" s="222">
        <f t="shared" si="17"/>
        <v>2250</v>
      </c>
      <c r="T20" s="501">
        <f t="shared" si="15"/>
        <v>1.1960666048422188</v>
      </c>
      <c r="U20" s="651" t="s">
        <v>352</v>
      </c>
      <c r="V20" s="203">
        <v>1250</v>
      </c>
      <c r="W20" s="203">
        <v>2250</v>
      </c>
      <c r="X20" s="203">
        <v>3000</v>
      </c>
    </row>
    <row r="21" spans="1:24">
      <c r="A21" s="209">
        <v>18</v>
      </c>
      <c r="B21" s="210">
        <v>313</v>
      </c>
      <c r="C21" s="210" t="s">
        <v>292</v>
      </c>
      <c r="D21" s="215" t="s">
        <v>283</v>
      </c>
      <c r="E21" s="212" t="s">
        <v>16</v>
      </c>
      <c r="F21" s="213">
        <f t="shared" si="18"/>
        <v>109.99</v>
      </c>
      <c r="G21" s="214">
        <f t="shared" si="0"/>
        <v>1183.9323599999998</v>
      </c>
      <c r="H21" s="213">
        <v>59.82</v>
      </c>
      <c r="I21" s="214">
        <f t="shared" si="1"/>
        <v>643.90247999999997</v>
      </c>
      <c r="J21" s="218">
        <f t="shared" si="14"/>
        <v>38.579677424749164</v>
      </c>
      <c r="K21" s="214">
        <v>415.27164779999998</v>
      </c>
      <c r="L21" s="218">
        <f t="shared" si="16"/>
        <v>208.38967742474915</v>
      </c>
      <c r="M21" s="272">
        <f t="shared" si="4"/>
        <v>2243.1064877999997</v>
      </c>
      <c r="N21" s="218">
        <f t="shared" si="5"/>
        <v>4.9545988009361377</v>
      </c>
      <c r="O21" s="221">
        <f t="shared" si="6"/>
        <v>53.331301493276584</v>
      </c>
      <c r="P21" s="218">
        <f t="shared" si="7"/>
        <v>213.34427622568529</v>
      </c>
      <c r="Q21" s="277">
        <f t="shared" si="8"/>
        <v>2296.4377892932762</v>
      </c>
      <c r="R21" s="218">
        <f t="shared" si="9"/>
        <v>209.03010033444818</v>
      </c>
      <c r="S21" s="222">
        <f t="shared" si="17"/>
        <v>2250</v>
      </c>
      <c r="T21" s="501">
        <f t="shared" si="15"/>
        <v>1.1960666048422188</v>
      </c>
      <c r="U21" s="651" t="s">
        <v>353</v>
      </c>
      <c r="V21" s="204">
        <f>'Pline UDS Sale Plinth'!D70</f>
        <v>1162.5119999999999</v>
      </c>
      <c r="W21" s="204">
        <f>'Pline UDS Sale Plinth'!D71</f>
        <v>1453.14</v>
      </c>
      <c r="X21" s="204">
        <f>'Pline UDS Sale Plinth'!D72</f>
        <v>1743.768</v>
      </c>
    </row>
    <row r="22" spans="1:24">
      <c r="A22" s="209">
        <v>19</v>
      </c>
      <c r="B22" s="210">
        <v>312</v>
      </c>
      <c r="C22" s="210" t="s">
        <v>293</v>
      </c>
      <c r="D22" s="215" t="s">
        <v>283</v>
      </c>
      <c r="E22" s="212" t="s">
        <v>16</v>
      </c>
      <c r="F22" s="213">
        <f t="shared" si="18"/>
        <v>109.99</v>
      </c>
      <c r="G22" s="214">
        <f t="shared" si="0"/>
        <v>1183.9323599999998</v>
      </c>
      <c r="H22" s="213">
        <v>59.82</v>
      </c>
      <c r="I22" s="214">
        <f t="shared" si="1"/>
        <v>643.90247999999997</v>
      </c>
      <c r="J22" s="218">
        <f t="shared" si="14"/>
        <v>38.579677424749164</v>
      </c>
      <c r="K22" s="214">
        <v>415.27164779999998</v>
      </c>
      <c r="L22" s="218">
        <f t="shared" si="16"/>
        <v>208.38967742474915</v>
      </c>
      <c r="M22" s="272">
        <f t="shared" si="4"/>
        <v>2243.1064877999997</v>
      </c>
      <c r="N22" s="218">
        <f t="shared" si="5"/>
        <v>4.9545988009361377</v>
      </c>
      <c r="O22" s="221">
        <f t="shared" si="6"/>
        <v>53.331301493276584</v>
      </c>
      <c r="P22" s="218">
        <f t="shared" si="7"/>
        <v>213.34427622568529</v>
      </c>
      <c r="Q22" s="277">
        <f t="shared" si="8"/>
        <v>2296.4377892932762</v>
      </c>
      <c r="R22" s="218">
        <f t="shared" si="9"/>
        <v>209.03010033444818</v>
      </c>
      <c r="S22" s="222">
        <f t="shared" si="17"/>
        <v>2250</v>
      </c>
      <c r="T22" s="501">
        <f t="shared" si="15"/>
        <v>1.1960666048422188</v>
      </c>
      <c r="U22" s="651" t="s">
        <v>355</v>
      </c>
      <c r="V22" s="501">
        <f>V20/V21</f>
        <v>1.0752577177697951</v>
      </c>
      <c r="W22" s="501">
        <f>W20/W21</f>
        <v>1.5483711135885048</v>
      </c>
      <c r="X22" s="501">
        <f>X20/X21</f>
        <v>1.720412348431672</v>
      </c>
    </row>
    <row r="23" spans="1:24" ht="15.75" thickBot="1">
      <c r="A23" s="34">
        <v>20</v>
      </c>
      <c r="B23" s="236">
        <v>311</v>
      </c>
      <c r="C23" s="210" t="s">
        <v>294</v>
      </c>
      <c r="D23" s="257" t="s">
        <v>283</v>
      </c>
      <c r="E23" s="238" t="s">
        <v>16</v>
      </c>
      <c r="F23" s="240">
        <v>107.79</v>
      </c>
      <c r="G23" s="241">
        <f t="shared" si="0"/>
        <v>1160.2515599999999</v>
      </c>
      <c r="H23" s="240">
        <v>59.82</v>
      </c>
      <c r="I23" s="241">
        <f t="shared" si="1"/>
        <v>643.90247999999997</v>
      </c>
      <c r="J23" s="242">
        <f t="shared" si="14"/>
        <v>38.579677424749164</v>
      </c>
      <c r="K23" s="241">
        <v>415.27164779999998</v>
      </c>
      <c r="L23" s="218">
        <f t="shared" si="16"/>
        <v>206.18967742474916</v>
      </c>
      <c r="M23" s="273">
        <f t="shared" si="4"/>
        <v>2219.4256877999997</v>
      </c>
      <c r="N23" s="242">
        <f t="shared" si="5"/>
        <v>4.9022923839544443</v>
      </c>
      <c r="O23" s="243">
        <f t="shared" si="6"/>
        <v>52.768275220885634</v>
      </c>
      <c r="P23" s="242">
        <f t="shared" si="7"/>
        <v>211.0919698087036</v>
      </c>
      <c r="Q23" s="278">
        <f t="shared" si="8"/>
        <v>2272.1939630208853</v>
      </c>
      <c r="R23" s="242">
        <f t="shared" si="9"/>
        <v>209.03010033444818</v>
      </c>
      <c r="S23" s="244">
        <f t="shared" si="17"/>
        <v>2250</v>
      </c>
      <c r="T23" s="501">
        <f t="shared" si="15"/>
        <v>1.2116823528680343</v>
      </c>
      <c r="U23" s="651" t="s">
        <v>354</v>
      </c>
      <c r="V23" s="501">
        <f>V20/V19</f>
        <v>1.2182465886043956</v>
      </c>
      <c r="W23" s="501">
        <f t="shared" ref="W23:X23" si="20">W20/W19</f>
        <v>0.97977833777610523</v>
      </c>
      <c r="X23" s="501">
        <f t="shared" si="20"/>
        <v>1.2139224813871963</v>
      </c>
    </row>
    <row r="24" spans="1:24">
      <c r="A24" s="245">
        <v>21</v>
      </c>
      <c r="B24" s="246">
        <v>120</v>
      </c>
      <c r="C24" s="246" t="s">
        <v>297</v>
      </c>
      <c r="D24" s="258" t="s">
        <v>284</v>
      </c>
      <c r="E24" s="248" t="s">
        <v>16</v>
      </c>
      <c r="F24" s="250">
        <v>93.11</v>
      </c>
      <c r="G24" s="251">
        <f t="shared" si="0"/>
        <v>1002.2360399999999</v>
      </c>
      <c r="H24" s="250">
        <v>0</v>
      </c>
      <c r="I24" s="259">
        <v>0</v>
      </c>
      <c r="J24" s="252">
        <v>0</v>
      </c>
      <c r="K24" s="252">
        <v>0</v>
      </c>
      <c r="L24" s="252">
        <f t="shared" si="3"/>
        <v>93.11</v>
      </c>
      <c r="M24" s="274">
        <f t="shared" si="4"/>
        <v>1002.2360399999999</v>
      </c>
      <c r="N24" s="252">
        <f t="shared" si="5"/>
        <v>2.213750220529759</v>
      </c>
      <c r="O24" s="253">
        <f t="shared" si="6"/>
        <v>23.828807373782325</v>
      </c>
      <c r="P24" s="252">
        <f t="shared" si="7"/>
        <v>95.32375022052976</v>
      </c>
      <c r="Q24" s="279">
        <f t="shared" si="8"/>
        <v>1026.0648473737822</v>
      </c>
      <c r="R24" s="252">
        <f t="shared" si="9"/>
        <v>116.12783351913788</v>
      </c>
      <c r="S24" s="254">
        <f>'Pline UDS Sale Plinth'!G69</f>
        <v>1250</v>
      </c>
      <c r="T24" s="501">
        <f t="shared" si="10"/>
        <v>1.2182465886043956</v>
      </c>
    </row>
    <row r="25" spans="1:24">
      <c r="A25" s="209">
        <v>22</v>
      </c>
      <c r="B25" s="210">
        <v>119</v>
      </c>
      <c r="C25" s="210" t="s">
        <v>298</v>
      </c>
      <c r="D25" s="216" t="s">
        <v>284</v>
      </c>
      <c r="E25" s="212" t="s">
        <v>16</v>
      </c>
      <c r="F25" s="213">
        <f>F24</f>
        <v>93.11</v>
      </c>
      <c r="G25" s="214">
        <f t="shared" si="0"/>
        <v>1002.2360399999999</v>
      </c>
      <c r="H25" s="213">
        <v>0</v>
      </c>
      <c r="I25" s="217">
        <v>0</v>
      </c>
      <c r="J25" s="218">
        <v>0</v>
      </c>
      <c r="K25" s="218">
        <v>0</v>
      </c>
      <c r="L25" s="218">
        <f t="shared" si="3"/>
        <v>93.11</v>
      </c>
      <c r="M25" s="272">
        <f t="shared" si="4"/>
        <v>1002.2360399999999</v>
      </c>
      <c r="N25" s="218">
        <f t="shared" si="5"/>
        <v>2.213750220529759</v>
      </c>
      <c r="O25" s="221">
        <f t="shared" si="6"/>
        <v>23.828807373782325</v>
      </c>
      <c r="P25" s="218">
        <f t="shared" si="7"/>
        <v>95.32375022052976</v>
      </c>
      <c r="Q25" s="277">
        <f t="shared" si="8"/>
        <v>1026.0648473737822</v>
      </c>
      <c r="R25" s="218">
        <f t="shared" si="9"/>
        <v>116.12783351913788</v>
      </c>
      <c r="S25" s="222">
        <f>S24</f>
        <v>1250</v>
      </c>
      <c r="T25" s="501">
        <f t="shared" si="10"/>
        <v>1.2182465886043956</v>
      </c>
    </row>
    <row r="26" spans="1:24">
      <c r="A26" s="209">
        <v>23</v>
      </c>
      <c r="B26" s="210">
        <v>118</v>
      </c>
      <c r="C26" s="210" t="s">
        <v>299</v>
      </c>
      <c r="D26" s="216" t="s">
        <v>284</v>
      </c>
      <c r="E26" s="212" t="s">
        <v>16</v>
      </c>
      <c r="F26" s="213">
        <f>F25</f>
        <v>93.11</v>
      </c>
      <c r="G26" s="214">
        <f t="shared" si="0"/>
        <v>1002.2360399999999</v>
      </c>
      <c r="H26" s="213">
        <v>0</v>
      </c>
      <c r="I26" s="217">
        <v>0</v>
      </c>
      <c r="J26" s="218">
        <v>0</v>
      </c>
      <c r="K26" s="217">
        <v>0</v>
      </c>
      <c r="L26" s="218">
        <f t="shared" si="3"/>
        <v>93.11</v>
      </c>
      <c r="M26" s="272">
        <f t="shared" si="4"/>
        <v>1002.2360399999999</v>
      </c>
      <c r="N26" s="218">
        <f t="shared" si="5"/>
        <v>2.213750220529759</v>
      </c>
      <c r="O26" s="221">
        <f t="shared" si="6"/>
        <v>23.828807373782325</v>
      </c>
      <c r="P26" s="218">
        <f t="shared" si="7"/>
        <v>95.32375022052976</v>
      </c>
      <c r="Q26" s="277">
        <f t="shared" si="8"/>
        <v>1026.0648473737822</v>
      </c>
      <c r="R26" s="218">
        <f t="shared" si="9"/>
        <v>116.12783351913788</v>
      </c>
      <c r="S26" s="222">
        <f t="shared" ref="S26:S33" si="21">S25</f>
        <v>1250</v>
      </c>
      <c r="T26" s="501">
        <f t="shared" si="10"/>
        <v>1.2182465886043956</v>
      </c>
    </row>
    <row r="27" spans="1:24">
      <c r="A27" s="209">
        <v>24</v>
      </c>
      <c r="B27" s="210">
        <v>117</v>
      </c>
      <c r="C27" s="210" t="s">
        <v>300</v>
      </c>
      <c r="D27" s="216" t="s">
        <v>284</v>
      </c>
      <c r="E27" s="212" t="s">
        <v>16</v>
      </c>
      <c r="F27" s="213">
        <f t="shared" ref="F27:F32" si="22">F26</f>
        <v>93.11</v>
      </c>
      <c r="G27" s="214">
        <f t="shared" si="0"/>
        <v>1002.2360399999999</v>
      </c>
      <c r="H27" s="213">
        <v>0</v>
      </c>
      <c r="I27" s="217">
        <v>0</v>
      </c>
      <c r="J27" s="218">
        <v>0</v>
      </c>
      <c r="K27" s="217">
        <v>0</v>
      </c>
      <c r="L27" s="218">
        <f t="shared" si="3"/>
        <v>93.11</v>
      </c>
      <c r="M27" s="272">
        <f t="shared" si="4"/>
        <v>1002.2360399999999</v>
      </c>
      <c r="N27" s="218">
        <f t="shared" si="5"/>
        <v>2.213750220529759</v>
      </c>
      <c r="O27" s="221">
        <f t="shared" si="6"/>
        <v>23.828807373782325</v>
      </c>
      <c r="P27" s="218">
        <f t="shared" si="7"/>
        <v>95.32375022052976</v>
      </c>
      <c r="Q27" s="277">
        <f t="shared" si="8"/>
        <v>1026.0648473737822</v>
      </c>
      <c r="R27" s="218">
        <f t="shared" si="9"/>
        <v>116.12783351913788</v>
      </c>
      <c r="S27" s="222">
        <f t="shared" si="21"/>
        <v>1250</v>
      </c>
      <c r="T27" s="501">
        <f t="shared" si="10"/>
        <v>1.2182465886043956</v>
      </c>
    </row>
    <row r="28" spans="1:24">
      <c r="A28" s="209">
        <v>25</v>
      </c>
      <c r="B28" s="210">
        <v>116</v>
      </c>
      <c r="C28" s="210" t="s">
        <v>301</v>
      </c>
      <c r="D28" s="216" t="s">
        <v>284</v>
      </c>
      <c r="E28" s="212" t="s">
        <v>16</v>
      </c>
      <c r="F28" s="213">
        <f t="shared" si="22"/>
        <v>93.11</v>
      </c>
      <c r="G28" s="214">
        <f t="shared" si="0"/>
        <v>1002.2360399999999</v>
      </c>
      <c r="H28" s="213">
        <v>0</v>
      </c>
      <c r="I28" s="217">
        <v>0</v>
      </c>
      <c r="J28" s="218">
        <v>0</v>
      </c>
      <c r="K28" s="217">
        <v>0</v>
      </c>
      <c r="L28" s="218">
        <f t="shared" si="3"/>
        <v>93.11</v>
      </c>
      <c r="M28" s="272">
        <f t="shared" si="4"/>
        <v>1002.2360399999999</v>
      </c>
      <c r="N28" s="218">
        <f t="shared" si="5"/>
        <v>2.213750220529759</v>
      </c>
      <c r="O28" s="221">
        <f t="shared" si="6"/>
        <v>23.828807373782325</v>
      </c>
      <c r="P28" s="218">
        <f t="shared" si="7"/>
        <v>95.32375022052976</v>
      </c>
      <c r="Q28" s="277">
        <f t="shared" si="8"/>
        <v>1026.0648473737822</v>
      </c>
      <c r="R28" s="218">
        <f t="shared" si="9"/>
        <v>116.12783351913788</v>
      </c>
      <c r="S28" s="222">
        <f t="shared" si="21"/>
        <v>1250</v>
      </c>
      <c r="T28" s="501">
        <f t="shared" si="10"/>
        <v>1.2182465886043956</v>
      </c>
    </row>
    <row r="29" spans="1:24">
      <c r="A29" s="209">
        <v>26</v>
      </c>
      <c r="B29" s="210">
        <v>115</v>
      </c>
      <c r="C29" s="210" t="s">
        <v>302</v>
      </c>
      <c r="D29" s="216" t="s">
        <v>284</v>
      </c>
      <c r="E29" s="212" t="s">
        <v>16</v>
      </c>
      <c r="F29" s="213">
        <f t="shared" si="22"/>
        <v>93.11</v>
      </c>
      <c r="G29" s="214">
        <f t="shared" si="0"/>
        <v>1002.2360399999999</v>
      </c>
      <c r="H29" s="213">
        <v>0</v>
      </c>
      <c r="I29" s="217">
        <v>0</v>
      </c>
      <c r="J29" s="218">
        <v>0</v>
      </c>
      <c r="K29" s="217">
        <v>0</v>
      </c>
      <c r="L29" s="218">
        <f t="shared" si="3"/>
        <v>93.11</v>
      </c>
      <c r="M29" s="272">
        <f t="shared" si="4"/>
        <v>1002.2360399999999</v>
      </c>
      <c r="N29" s="218">
        <f t="shared" si="5"/>
        <v>2.213750220529759</v>
      </c>
      <c r="O29" s="221">
        <f t="shared" si="6"/>
        <v>23.828807373782325</v>
      </c>
      <c r="P29" s="218">
        <f t="shared" si="7"/>
        <v>95.32375022052976</v>
      </c>
      <c r="Q29" s="277">
        <f t="shared" si="8"/>
        <v>1026.0648473737822</v>
      </c>
      <c r="R29" s="218">
        <f t="shared" si="9"/>
        <v>116.12783351913788</v>
      </c>
      <c r="S29" s="222">
        <f t="shared" si="21"/>
        <v>1250</v>
      </c>
      <c r="T29" s="501">
        <f t="shared" si="10"/>
        <v>1.2182465886043956</v>
      </c>
    </row>
    <row r="30" spans="1:24">
      <c r="A30" s="209">
        <v>27</v>
      </c>
      <c r="B30" s="210">
        <v>114</v>
      </c>
      <c r="C30" s="210" t="s">
        <v>303</v>
      </c>
      <c r="D30" s="216" t="s">
        <v>284</v>
      </c>
      <c r="E30" s="212" t="s">
        <v>16</v>
      </c>
      <c r="F30" s="213">
        <f t="shared" si="22"/>
        <v>93.11</v>
      </c>
      <c r="G30" s="214">
        <f t="shared" si="0"/>
        <v>1002.2360399999999</v>
      </c>
      <c r="H30" s="213">
        <v>0</v>
      </c>
      <c r="I30" s="217">
        <v>0</v>
      </c>
      <c r="J30" s="218">
        <v>0</v>
      </c>
      <c r="K30" s="217">
        <v>0</v>
      </c>
      <c r="L30" s="218">
        <f t="shared" si="3"/>
        <v>93.11</v>
      </c>
      <c r="M30" s="272">
        <f t="shared" si="4"/>
        <v>1002.2360399999999</v>
      </c>
      <c r="N30" s="218">
        <f t="shared" si="5"/>
        <v>2.213750220529759</v>
      </c>
      <c r="O30" s="221">
        <f t="shared" si="6"/>
        <v>23.828807373782325</v>
      </c>
      <c r="P30" s="218">
        <f t="shared" si="7"/>
        <v>95.32375022052976</v>
      </c>
      <c r="Q30" s="277">
        <f t="shared" si="8"/>
        <v>1026.0648473737822</v>
      </c>
      <c r="R30" s="218">
        <f t="shared" si="9"/>
        <v>116.12783351913788</v>
      </c>
      <c r="S30" s="222">
        <f t="shared" si="21"/>
        <v>1250</v>
      </c>
    </row>
    <row r="31" spans="1:24">
      <c r="A31" s="209">
        <v>28</v>
      </c>
      <c r="B31" s="210">
        <v>113</v>
      </c>
      <c r="C31" s="210" t="s">
        <v>304</v>
      </c>
      <c r="D31" s="216" t="s">
        <v>284</v>
      </c>
      <c r="E31" s="212" t="s">
        <v>16</v>
      </c>
      <c r="F31" s="213">
        <f t="shared" si="22"/>
        <v>93.11</v>
      </c>
      <c r="G31" s="214">
        <f t="shared" si="0"/>
        <v>1002.2360399999999</v>
      </c>
      <c r="H31" s="213">
        <v>0</v>
      </c>
      <c r="I31" s="217">
        <v>0</v>
      </c>
      <c r="J31" s="218">
        <v>0</v>
      </c>
      <c r="K31" s="217">
        <v>0</v>
      </c>
      <c r="L31" s="218">
        <f t="shared" si="3"/>
        <v>93.11</v>
      </c>
      <c r="M31" s="272">
        <f t="shared" si="4"/>
        <v>1002.2360399999999</v>
      </c>
      <c r="N31" s="218">
        <f t="shared" si="5"/>
        <v>2.213750220529759</v>
      </c>
      <c r="O31" s="221">
        <f t="shared" si="6"/>
        <v>23.828807373782325</v>
      </c>
      <c r="P31" s="218">
        <f t="shared" si="7"/>
        <v>95.32375022052976</v>
      </c>
      <c r="Q31" s="277">
        <f t="shared" si="8"/>
        <v>1026.0648473737822</v>
      </c>
      <c r="R31" s="218">
        <f t="shared" si="9"/>
        <v>116.12783351913788</v>
      </c>
      <c r="S31" s="222">
        <f t="shared" si="21"/>
        <v>1250</v>
      </c>
    </row>
    <row r="32" spans="1:24">
      <c r="A32" s="209">
        <v>29</v>
      </c>
      <c r="B32" s="210">
        <v>112</v>
      </c>
      <c r="C32" s="210" t="s">
        <v>305</v>
      </c>
      <c r="D32" s="216" t="s">
        <v>284</v>
      </c>
      <c r="E32" s="212" t="s">
        <v>16</v>
      </c>
      <c r="F32" s="213">
        <f t="shared" si="22"/>
        <v>93.11</v>
      </c>
      <c r="G32" s="214">
        <f t="shared" si="0"/>
        <v>1002.2360399999999</v>
      </c>
      <c r="H32" s="213">
        <v>0</v>
      </c>
      <c r="I32" s="217">
        <v>0</v>
      </c>
      <c r="J32" s="218">
        <v>0</v>
      </c>
      <c r="K32" s="217">
        <v>0</v>
      </c>
      <c r="L32" s="218">
        <f t="shared" si="3"/>
        <v>93.11</v>
      </c>
      <c r="M32" s="272">
        <f t="shared" si="4"/>
        <v>1002.2360399999999</v>
      </c>
      <c r="N32" s="218">
        <f t="shared" si="5"/>
        <v>2.213750220529759</v>
      </c>
      <c r="O32" s="221">
        <f t="shared" si="6"/>
        <v>23.828807373782325</v>
      </c>
      <c r="P32" s="218">
        <f t="shared" si="7"/>
        <v>95.32375022052976</v>
      </c>
      <c r="Q32" s="277">
        <f t="shared" si="8"/>
        <v>1026.0648473737822</v>
      </c>
      <c r="R32" s="218">
        <f t="shared" si="9"/>
        <v>116.12783351913788</v>
      </c>
      <c r="S32" s="222">
        <f t="shared" si="21"/>
        <v>1250</v>
      </c>
    </row>
    <row r="33" spans="1:19" ht="15.75" thickBot="1">
      <c r="A33" s="34">
        <v>30</v>
      </c>
      <c r="B33" s="236">
        <v>111</v>
      </c>
      <c r="C33" s="210" t="s">
        <v>306</v>
      </c>
      <c r="D33" s="255" t="s">
        <v>284</v>
      </c>
      <c r="E33" s="238" t="s">
        <v>16</v>
      </c>
      <c r="F33" s="240">
        <v>93.99</v>
      </c>
      <c r="G33" s="241">
        <f t="shared" si="0"/>
        <v>1011.7083599999999</v>
      </c>
      <c r="H33" s="240">
        <v>0</v>
      </c>
      <c r="I33" s="260">
        <v>0</v>
      </c>
      <c r="J33" s="242">
        <v>0</v>
      </c>
      <c r="K33" s="260">
        <v>0</v>
      </c>
      <c r="L33" s="242">
        <f t="shared" si="3"/>
        <v>93.99</v>
      </c>
      <c r="M33" s="273">
        <f t="shared" si="4"/>
        <v>1011.7083599999999</v>
      </c>
      <c r="N33" s="242">
        <f t="shared" si="5"/>
        <v>2.2346727873224363</v>
      </c>
      <c r="O33" s="243">
        <f t="shared" si="6"/>
        <v>24.054017882738702</v>
      </c>
      <c r="P33" s="242">
        <f t="shared" si="7"/>
        <v>96.224672787322433</v>
      </c>
      <c r="Q33" s="278">
        <f t="shared" si="8"/>
        <v>1035.7623778827385</v>
      </c>
      <c r="R33" s="242">
        <f t="shared" si="9"/>
        <v>116.12783351913788</v>
      </c>
      <c r="S33" s="244">
        <f t="shared" si="21"/>
        <v>1250</v>
      </c>
    </row>
    <row r="34" spans="1:19">
      <c r="A34" s="245">
        <v>31</v>
      </c>
      <c r="B34" s="246">
        <v>201</v>
      </c>
      <c r="C34" s="246" t="s">
        <v>307</v>
      </c>
      <c r="D34" s="258" t="s">
        <v>284</v>
      </c>
      <c r="E34" s="248" t="s">
        <v>22</v>
      </c>
      <c r="F34" s="250">
        <v>94.01</v>
      </c>
      <c r="G34" s="251">
        <f t="shared" si="0"/>
        <v>1011.92364</v>
      </c>
      <c r="H34" s="250">
        <v>0</v>
      </c>
      <c r="I34" s="259">
        <v>0</v>
      </c>
      <c r="J34" s="252">
        <v>0</v>
      </c>
      <c r="K34" s="259">
        <v>0</v>
      </c>
      <c r="L34" s="252">
        <f t="shared" si="3"/>
        <v>94.01</v>
      </c>
      <c r="M34" s="274">
        <f t="shared" si="4"/>
        <v>1011.92364</v>
      </c>
      <c r="N34" s="252">
        <f t="shared" si="5"/>
        <v>2.2351483002040884</v>
      </c>
      <c r="O34" s="253">
        <f t="shared" si="6"/>
        <v>24.059136303396805</v>
      </c>
      <c r="P34" s="252">
        <f t="shared" si="7"/>
        <v>96.245148300204093</v>
      </c>
      <c r="Q34" s="279">
        <f t="shared" si="8"/>
        <v>1035.9827763033968</v>
      </c>
      <c r="R34" s="252">
        <f t="shared" si="9"/>
        <v>116.12783351913788</v>
      </c>
      <c r="S34" s="254">
        <f>'Pline UDS Sale Plinth'!G69</f>
        <v>1250</v>
      </c>
    </row>
    <row r="35" spans="1:19">
      <c r="A35" s="209">
        <v>32</v>
      </c>
      <c r="B35" s="210">
        <v>202</v>
      </c>
      <c r="C35" s="210" t="s">
        <v>308</v>
      </c>
      <c r="D35" s="216" t="s">
        <v>284</v>
      </c>
      <c r="E35" s="212" t="s">
        <v>22</v>
      </c>
      <c r="F35" s="213">
        <v>93.16</v>
      </c>
      <c r="G35" s="214">
        <f t="shared" si="0"/>
        <v>1002.7742399999998</v>
      </c>
      <c r="H35" s="213">
        <v>0</v>
      </c>
      <c r="I35" s="217">
        <v>0</v>
      </c>
      <c r="J35" s="218">
        <v>0</v>
      </c>
      <c r="K35" s="217">
        <v>0</v>
      </c>
      <c r="L35" s="218">
        <f t="shared" si="3"/>
        <v>93.16</v>
      </c>
      <c r="M35" s="272">
        <f t="shared" si="4"/>
        <v>1002.7742399999998</v>
      </c>
      <c r="N35" s="218">
        <f t="shared" si="5"/>
        <v>2.2149390027338884</v>
      </c>
      <c r="O35" s="221">
        <f t="shared" si="6"/>
        <v>23.841603425427575</v>
      </c>
      <c r="P35" s="218">
        <f t="shared" si="7"/>
        <v>95.374939002733882</v>
      </c>
      <c r="Q35" s="277">
        <f t="shared" si="8"/>
        <v>1026.6158434254276</v>
      </c>
      <c r="R35" s="218">
        <f t="shared" si="9"/>
        <v>116.12783351913788</v>
      </c>
      <c r="S35" s="222">
        <f>S34</f>
        <v>1250</v>
      </c>
    </row>
    <row r="36" spans="1:19">
      <c r="A36" s="209">
        <v>33</v>
      </c>
      <c r="B36" s="210">
        <v>203</v>
      </c>
      <c r="C36" s="210" t="s">
        <v>309</v>
      </c>
      <c r="D36" s="216" t="s">
        <v>284</v>
      </c>
      <c r="E36" s="212" t="s">
        <v>22</v>
      </c>
      <c r="F36" s="213">
        <f>F35</f>
        <v>93.16</v>
      </c>
      <c r="G36" s="214">
        <f t="shared" ref="G36:G63" si="23">F36*$U$1</f>
        <v>1002.7742399999998</v>
      </c>
      <c r="H36" s="213">
        <v>0</v>
      </c>
      <c r="I36" s="217">
        <v>0</v>
      </c>
      <c r="J36" s="218">
        <v>0</v>
      </c>
      <c r="K36" s="217">
        <v>0</v>
      </c>
      <c r="L36" s="218">
        <f t="shared" si="3"/>
        <v>93.16</v>
      </c>
      <c r="M36" s="272">
        <f t="shared" si="4"/>
        <v>1002.7742399999998</v>
      </c>
      <c r="N36" s="218">
        <f t="shared" si="5"/>
        <v>2.2149390027338884</v>
      </c>
      <c r="O36" s="221">
        <f t="shared" si="6"/>
        <v>23.841603425427575</v>
      </c>
      <c r="P36" s="218">
        <f t="shared" si="7"/>
        <v>95.374939002733882</v>
      </c>
      <c r="Q36" s="277">
        <f t="shared" si="8"/>
        <v>1026.6158434254276</v>
      </c>
      <c r="R36" s="218">
        <f t="shared" si="9"/>
        <v>116.12783351913788</v>
      </c>
      <c r="S36" s="222">
        <f t="shared" ref="S36:S43" si="24">S35</f>
        <v>1250</v>
      </c>
    </row>
    <row r="37" spans="1:19">
      <c r="A37" s="209">
        <v>34</v>
      </c>
      <c r="B37" s="210">
        <v>204</v>
      </c>
      <c r="C37" s="210" t="s">
        <v>310</v>
      </c>
      <c r="D37" s="216" t="s">
        <v>284</v>
      </c>
      <c r="E37" s="212" t="s">
        <v>22</v>
      </c>
      <c r="F37" s="213">
        <f t="shared" ref="F37:F43" si="25">F36</f>
        <v>93.16</v>
      </c>
      <c r="G37" s="214">
        <f t="shared" si="23"/>
        <v>1002.7742399999998</v>
      </c>
      <c r="H37" s="213">
        <v>0</v>
      </c>
      <c r="I37" s="217">
        <v>0</v>
      </c>
      <c r="J37" s="218">
        <v>0</v>
      </c>
      <c r="K37" s="217">
        <v>0</v>
      </c>
      <c r="L37" s="218">
        <f t="shared" si="3"/>
        <v>93.16</v>
      </c>
      <c r="M37" s="272">
        <f t="shared" si="4"/>
        <v>1002.7742399999998</v>
      </c>
      <c r="N37" s="218">
        <f t="shared" si="5"/>
        <v>2.2149390027338884</v>
      </c>
      <c r="O37" s="221">
        <f t="shared" si="6"/>
        <v>23.841603425427575</v>
      </c>
      <c r="P37" s="218">
        <f t="shared" si="7"/>
        <v>95.374939002733882</v>
      </c>
      <c r="Q37" s="277">
        <f t="shared" si="8"/>
        <v>1026.6158434254276</v>
      </c>
      <c r="R37" s="218">
        <f t="shared" si="9"/>
        <v>116.12783351913788</v>
      </c>
      <c r="S37" s="222">
        <f t="shared" si="24"/>
        <v>1250</v>
      </c>
    </row>
    <row r="38" spans="1:19">
      <c r="A38" s="209">
        <v>35</v>
      </c>
      <c r="B38" s="210">
        <v>205</v>
      </c>
      <c r="C38" s="210" t="s">
        <v>311</v>
      </c>
      <c r="D38" s="216" t="s">
        <v>284</v>
      </c>
      <c r="E38" s="212" t="s">
        <v>22</v>
      </c>
      <c r="F38" s="213">
        <f t="shared" si="25"/>
        <v>93.16</v>
      </c>
      <c r="G38" s="214">
        <f t="shared" si="23"/>
        <v>1002.7742399999998</v>
      </c>
      <c r="H38" s="213">
        <v>0</v>
      </c>
      <c r="I38" s="217">
        <v>0</v>
      </c>
      <c r="J38" s="218">
        <v>0</v>
      </c>
      <c r="K38" s="217">
        <v>0</v>
      </c>
      <c r="L38" s="218">
        <f t="shared" si="3"/>
        <v>93.16</v>
      </c>
      <c r="M38" s="272">
        <f t="shared" si="4"/>
        <v>1002.7742399999998</v>
      </c>
      <c r="N38" s="218">
        <f t="shared" si="5"/>
        <v>2.2149390027338884</v>
      </c>
      <c r="O38" s="221">
        <f t="shared" si="6"/>
        <v>23.841603425427575</v>
      </c>
      <c r="P38" s="218">
        <f t="shared" si="7"/>
        <v>95.374939002733882</v>
      </c>
      <c r="Q38" s="277">
        <f t="shared" si="8"/>
        <v>1026.6158434254276</v>
      </c>
      <c r="R38" s="218">
        <f t="shared" si="9"/>
        <v>116.12783351913788</v>
      </c>
      <c r="S38" s="222">
        <f t="shared" si="24"/>
        <v>1250</v>
      </c>
    </row>
    <row r="39" spans="1:19">
      <c r="A39" s="209">
        <v>36</v>
      </c>
      <c r="B39" s="210">
        <v>206</v>
      </c>
      <c r="C39" s="210" t="s">
        <v>312</v>
      </c>
      <c r="D39" s="216" t="s">
        <v>284</v>
      </c>
      <c r="E39" s="212" t="s">
        <v>22</v>
      </c>
      <c r="F39" s="213">
        <f t="shared" si="25"/>
        <v>93.16</v>
      </c>
      <c r="G39" s="214">
        <f t="shared" si="23"/>
        <v>1002.7742399999998</v>
      </c>
      <c r="H39" s="213">
        <v>0</v>
      </c>
      <c r="I39" s="217">
        <v>0</v>
      </c>
      <c r="J39" s="218">
        <v>0</v>
      </c>
      <c r="K39" s="217">
        <v>0</v>
      </c>
      <c r="L39" s="218">
        <f t="shared" si="3"/>
        <v>93.16</v>
      </c>
      <c r="M39" s="272">
        <f t="shared" si="4"/>
        <v>1002.7742399999998</v>
      </c>
      <c r="N39" s="218">
        <f t="shared" si="5"/>
        <v>2.2149390027338884</v>
      </c>
      <c r="O39" s="221">
        <f t="shared" si="6"/>
        <v>23.841603425427575</v>
      </c>
      <c r="P39" s="218">
        <f t="shared" si="7"/>
        <v>95.374939002733882</v>
      </c>
      <c r="Q39" s="277">
        <f t="shared" si="8"/>
        <v>1026.6158434254276</v>
      </c>
      <c r="R39" s="218">
        <f t="shared" si="9"/>
        <v>116.12783351913788</v>
      </c>
      <c r="S39" s="222">
        <f t="shared" si="24"/>
        <v>1250</v>
      </c>
    </row>
    <row r="40" spans="1:19">
      <c r="A40" s="209">
        <v>37</v>
      </c>
      <c r="B40" s="210">
        <v>207</v>
      </c>
      <c r="C40" s="210" t="s">
        <v>313</v>
      </c>
      <c r="D40" s="216" t="s">
        <v>284</v>
      </c>
      <c r="E40" s="212" t="s">
        <v>22</v>
      </c>
      <c r="F40" s="213">
        <f t="shared" si="25"/>
        <v>93.16</v>
      </c>
      <c r="G40" s="214">
        <f t="shared" si="23"/>
        <v>1002.7742399999998</v>
      </c>
      <c r="H40" s="213">
        <v>0</v>
      </c>
      <c r="I40" s="217">
        <v>0</v>
      </c>
      <c r="J40" s="218">
        <v>0</v>
      </c>
      <c r="K40" s="217">
        <v>0</v>
      </c>
      <c r="L40" s="218">
        <f t="shared" si="3"/>
        <v>93.16</v>
      </c>
      <c r="M40" s="272">
        <f t="shared" si="4"/>
        <v>1002.7742399999998</v>
      </c>
      <c r="N40" s="218">
        <f t="shared" si="5"/>
        <v>2.2149390027338884</v>
      </c>
      <c r="O40" s="221">
        <f t="shared" si="6"/>
        <v>23.841603425427575</v>
      </c>
      <c r="P40" s="218">
        <f t="shared" si="7"/>
        <v>95.374939002733882</v>
      </c>
      <c r="Q40" s="277">
        <f t="shared" si="8"/>
        <v>1026.6158434254276</v>
      </c>
      <c r="R40" s="218">
        <f t="shared" si="9"/>
        <v>116.12783351913788</v>
      </c>
      <c r="S40" s="222">
        <f t="shared" si="24"/>
        <v>1250</v>
      </c>
    </row>
    <row r="41" spans="1:19">
      <c r="A41" s="209">
        <v>38</v>
      </c>
      <c r="B41" s="210">
        <v>208</v>
      </c>
      <c r="C41" s="210" t="s">
        <v>314</v>
      </c>
      <c r="D41" s="216" t="s">
        <v>284</v>
      </c>
      <c r="E41" s="212" t="s">
        <v>22</v>
      </c>
      <c r="F41" s="213">
        <f t="shared" si="25"/>
        <v>93.16</v>
      </c>
      <c r="G41" s="214">
        <f t="shared" si="23"/>
        <v>1002.7742399999998</v>
      </c>
      <c r="H41" s="213">
        <v>0</v>
      </c>
      <c r="I41" s="217">
        <v>0</v>
      </c>
      <c r="J41" s="218">
        <v>0</v>
      </c>
      <c r="K41" s="217">
        <v>0</v>
      </c>
      <c r="L41" s="218">
        <f t="shared" si="3"/>
        <v>93.16</v>
      </c>
      <c r="M41" s="272">
        <f t="shared" si="4"/>
        <v>1002.7742399999998</v>
      </c>
      <c r="N41" s="218">
        <f t="shared" si="5"/>
        <v>2.2149390027338884</v>
      </c>
      <c r="O41" s="221">
        <f t="shared" si="6"/>
        <v>23.841603425427575</v>
      </c>
      <c r="P41" s="218">
        <f t="shared" si="7"/>
        <v>95.374939002733882</v>
      </c>
      <c r="Q41" s="277">
        <f t="shared" si="8"/>
        <v>1026.6158434254276</v>
      </c>
      <c r="R41" s="218">
        <f t="shared" si="9"/>
        <v>116.12783351913788</v>
      </c>
      <c r="S41" s="222">
        <f t="shared" si="24"/>
        <v>1250</v>
      </c>
    </row>
    <row r="42" spans="1:19">
      <c r="A42" s="209">
        <v>39</v>
      </c>
      <c r="B42" s="210">
        <v>209</v>
      </c>
      <c r="C42" s="210" t="s">
        <v>315</v>
      </c>
      <c r="D42" s="216" t="s">
        <v>284</v>
      </c>
      <c r="E42" s="212" t="s">
        <v>22</v>
      </c>
      <c r="F42" s="213">
        <f t="shared" si="25"/>
        <v>93.16</v>
      </c>
      <c r="G42" s="214">
        <f t="shared" si="23"/>
        <v>1002.7742399999998</v>
      </c>
      <c r="H42" s="213">
        <v>0</v>
      </c>
      <c r="I42" s="217">
        <v>0</v>
      </c>
      <c r="J42" s="218">
        <v>0</v>
      </c>
      <c r="K42" s="217">
        <v>0</v>
      </c>
      <c r="L42" s="218">
        <f t="shared" si="3"/>
        <v>93.16</v>
      </c>
      <c r="M42" s="272">
        <f t="shared" si="4"/>
        <v>1002.7742399999998</v>
      </c>
      <c r="N42" s="218">
        <f t="shared" si="5"/>
        <v>2.2149390027338884</v>
      </c>
      <c r="O42" s="221">
        <f t="shared" si="6"/>
        <v>23.841603425427575</v>
      </c>
      <c r="P42" s="218">
        <f t="shared" si="7"/>
        <v>95.374939002733882</v>
      </c>
      <c r="Q42" s="277">
        <f t="shared" si="8"/>
        <v>1026.6158434254276</v>
      </c>
      <c r="R42" s="218">
        <f t="shared" si="9"/>
        <v>116.12783351913788</v>
      </c>
      <c r="S42" s="222">
        <f t="shared" si="24"/>
        <v>1250</v>
      </c>
    </row>
    <row r="43" spans="1:19" ht="15.75" thickBot="1">
      <c r="A43" s="34">
        <v>40</v>
      </c>
      <c r="B43" s="236">
        <v>210</v>
      </c>
      <c r="C43" s="210" t="s">
        <v>316</v>
      </c>
      <c r="D43" s="255" t="s">
        <v>284</v>
      </c>
      <c r="E43" s="238" t="s">
        <v>22</v>
      </c>
      <c r="F43" s="240">
        <f t="shared" si="25"/>
        <v>93.16</v>
      </c>
      <c r="G43" s="241">
        <f t="shared" si="23"/>
        <v>1002.7742399999998</v>
      </c>
      <c r="H43" s="240">
        <v>0</v>
      </c>
      <c r="I43" s="260">
        <v>0</v>
      </c>
      <c r="J43" s="242">
        <v>0</v>
      </c>
      <c r="K43" s="260">
        <v>0</v>
      </c>
      <c r="L43" s="242">
        <f t="shared" si="3"/>
        <v>93.16</v>
      </c>
      <c r="M43" s="273">
        <f t="shared" si="4"/>
        <v>1002.7742399999998</v>
      </c>
      <c r="N43" s="242">
        <f t="shared" si="5"/>
        <v>2.2149390027338884</v>
      </c>
      <c r="O43" s="243">
        <f t="shared" si="6"/>
        <v>23.841603425427575</v>
      </c>
      <c r="P43" s="242">
        <f t="shared" si="7"/>
        <v>95.374939002733882</v>
      </c>
      <c r="Q43" s="278">
        <f t="shared" si="8"/>
        <v>1026.6158434254276</v>
      </c>
      <c r="R43" s="242">
        <f t="shared" si="9"/>
        <v>116.12783351913788</v>
      </c>
      <c r="S43" s="244">
        <f t="shared" si="24"/>
        <v>1250</v>
      </c>
    </row>
    <row r="44" spans="1:19">
      <c r="A44" s="245">
        <v>41</v>
      </c>
      <c r="B44" s="246">
        <v>220</v>
      </c>
      <c r="C44" s="246" t="s">
        <v>317</v>
      </c>
      <c r="D44" s="258" t="s">
        <v>284</v>
      </c>
      <c r="E44" s="248" t="s">
        <v>16</v>
      </c>
      <c r="F44" s="250">
        <v>93.11</v>
      </c>
      <c r="G44" s="251">
        <f t="shared" si="23"/>
        <v>1002.2360399999999</v>
      </c>
      <c r="H44" s="250">
        <v>0</v>
      </c>
      <c r="I44" s="259">
        <v>0</v>
      </c>
      <c r="J44" s="252">
        <v>0</v>
      </c>
      <c r="K44" s="259">
        <v>0</v>
      </c>
      <c r="L44" s="252">
        <f t="shared" si="3"/>
        <v>93.11</v>
      </c>
      <c r="M44" s="274">
        <f t="shared" si="4"/>
        <v>1002.2360399999999</v>
      </c>
      <c r="N44" s="252">
        <f t="shared" si="5"/>
        <v>2.213750220529759</v>
      </c>
      <c r="O44" s="253">
        <f t="shared" si="6"/>
        <v>23.828807373782325</v>
      </c>
      <c r="P44" s="252">
        <f t="shared" si="7"/>
        <v>95.32375022052976</v>
      </c>
      <c r="Q44" s="279">
        <f t="shared" si="8"/>
        <v>1026.0648473737822</v>
      </c>
      <c r="R44" s="252">
        <f t="shared" si="9"/>
        <v>116.12783351913788</v>
      </c>
      <c r="S44" s="254">
        <f>S24</f>
        <v>1250</v>
      </c>
    </row>
    <row r="45" spans="1:19">
      <c r="A45" s="209">
        <v>42</v>
      </c>
      <c r="B45" s="210">
        <v>219</v>
      </c>
      <c r="C45" s="210" t="s">
        <v>318</v>
      </c>
      <c r="D45" s="216" t="s">
        <v>284</v>
      </c>
      <c r="E45" s="212" t="s">
        <v>16</v>
      </c>
      <c r="F45" s="213">
        <f>F44</f>
        <v>93.11</v>
      </c>
      <c r="G45" s="214">
        <f t="shared" si="23"/>
        <v>1002.2360399999999</v>
      </c>
      <c r="H45" s="213">
        <v>0</v>
      </c>
      <c r="I45" s="217">
        <v>0</v>
      </c>
      <c r="J45" s="218">
        <v>0</v>
      </c>
      <c r="K45" s="217">
        <v>0</v>
      </c>
      <c r="L45" s="218">
        <f t="shared" si="3"/>
        <v>93.11</v>
      </c>
      <c r="M45" s="272">
        <f t="shared" si="4"/>
        <v>1002.2360399999999</v>
      </c>
      <c r="N45" s="218">
        <f t="shared" si="5"/>
        <v>2.213750220529759</v>
      </c>
      <c r="O45" s="221">
        <f t="shared" si="6"/>
        <v>23.828807373782325</v>
      </c>
      <c r="P45" s="218">
        <f t="shared" si="7"/>
        <v>95.32375022052976</v>
      </c>
      <c r="Q45" s="277">
        <f t="shared" si="8"/>
        <v>1026.0648473737822</v>
      </c>
      <c r="R45" s="218">
        <f t="shared" si="9"/>
        <v>116.12783351913788</v>
      </c>
      <c r="S45" s="222">
        <f t="shared" ref="S45:S54" si="26">S25</f>
        <v>1250</v>
      </c>
    </row>
    <row r="46" spans="1:19">
      <c r="A46" s="209">
        <v>43</v>
      </c>
      <c r="B46" s="210">
        <v>218</v>
      </c>
      <c r="C46" s="210" t="s">
        <v>319</v>
      </c>
      <c r="D46" s="216" t="s">
        <v>284</v>
      </c>
      <c r="E46" s="212" t="s">
        <v>16</v>
      </c>
      <c r="F46" s="213">
        <f t="shared" ref="F46:F52" si="27">F45</f>
        <v>93.11</v>
      </c>
      <c r="G46" s="214">
        <f t="shared" si="23"/>
        <v>1002.2360399999999</v>
      </c>
      <c r="H46" s="213">
        <v>0</v>
      </c>
      <c r="I46" s="217">
        <v>0</v>
      </c>
      <c r="J46" s="218">
        <v>0</v>
      </c>
      <c r="K46" s="217">
        <v>0</v>
      </c>
      <c r="L46" s="218">
        <f t="shared" si="3"/>
        <v>93.11</v>
      </c>
      <c r="M46" s="272">
        <f t="shared" si="4"/>
        <v>1002.2360399999999</v>
      </c>
      <c r="N46" s="218">
        <f t="shared" si="5"/>
        <v>2.213750220529759</v>
      </c>
      <c r="O46" s="221">
        <f t="shared" si="6"/>
        <v>23.828807373782325</v>
      </c>
      <c r="P46" s="218">
        <f t="shared" si="7"/>
        <v>95.32375022052976</v>
      </c>
      <c r="Q46" s="277">
        <f t="shared" si="8"/>
        <v>1026.0648473737822</v>
      </c>
      <c r="R46" s="218">
        <f t="shared" si="9"/>
        <v>116.12783351913788</v>
      </c>
      <c r="S46" s="222">
        <f t="shared" si="26"/>
        <v>1250</v>
      </c>
    </row>
    <row r="47" spans="1:19">
      <c r="A47" s="209">
        <v>44</v>
      </c>
      <c r="B47" s="210">
        <v>217</v>
      </c>
      <c r="C47" s="210" t="s">
        <v>320</v>
      </c>
      <c r="D47" s="216" t="s">
        <v>284</v>
      </c>
      <c r="E47" s="212" t="s">
        <v>16</v>
      </c>
      <c r="F47" s="213">
        <f t="shared" si="27"/>
        <v>93.11</v>
      </c>
      <c r="G47" s="214">
        <f t="shared" si="23"/>
        <v>1002.2360399999999</v>
      </c>
      <c r="H47" s="213">
        <v>0</v>
      </c>
      <c r="I47" s="217">
        <v>0</v>
      </c>
      <c r="J47" s="218">
        <v>0</v>
      </c>
      <c r="K47" s="217">
        <v>0</v>
      </c>
      <c r="L47" s="218">
        <f t="shared" si="3"/>
        <v>93.11</v>
      </c>
      <c r="M47" s="272">
        <f t="shared" si="4"/>
        <v>1002.2360399999999</v>
      </c>
      <c r="N47" s="218">
        <f t="shared" si="5"/>
        <v>2.213750220529759</v>
      </c>
      <c r="O47" s="221">
        <f t="shared" si="6"/>
        <v>23.828807373782325</v>
      </c>
      <c r="P47" s="218">
        <f t="shared" si="7"/>
        <v>95.32375022052976</v>
      </c>
      <c r="Q47" s="277">
        <f t="shared" si="8"/>
        <v>1026.0648473737822</v>
      </c>
      <c r="R47" s="218">
        <f t="shared" si="9"/>
        <v>116.12783351913788</v>
      </c>
      <c r="S47" s="222">
        <f t="shared" si="26"/>
        <v>1250</v>
      </c>
    </row>
    <row r="48" spans="1:19">
      <c r="A48" s="209">
        <v>45</v>
      </c>
      <c r="B48" s="210">
        <v>216</v>
      </c>
      <c r="C48" s="210" t="s">
        <v>321</v>
      </c>
      <c r="D48" s="216" t="s">
        <v>284</v>
      </c>
      <c r="E48" s="212" t="s">
        <v>16</v>
      </c>
      <c r="F48" s="213">
        <f t="shared" si="27"/>
        <v>93.11</v>
      </c>
      <c r="G48" s="214">
        <f t="shared" si="23"/>
        <v>1002.2360399999999</v>
      </c>
      <c r="H48" s="213">
        <v>0</v>
      </c>
      <c r="I48" s="217">
        <v>0</v>
      </c>
      <c r="J48" s="218">
        <v>0</v>
      </c>
      <c r="K48" s="217">
        <v>0</v>
      </c>
      <c r="L48" s="218">
        <f t="shared" si="3"/>
        <v>93.11</v>
      </c>
      <c r="M48" s="272">
        <f t="shared" si="4"/>
        <v>1002.2360399999999</v>
      </c>
      <c r="N48" s="218">
        <f t="shared" si="5"/>
        <v>2.213750220529759</v>
      </c>
      <c r="O48" s="221">
        <f t="shared" si="6"/>
        <v>23.828807373782325</v>
      </c>
      <c r="P48" s="218">
        <f t="shared" si="7"/>
        <v>95.32375022052976</v>
      </c>
      <c r="Q48" s="277">
        <f t="shared" si="8"/>
        <v>1026.0648473737822</v>
      </c>
      <c r="R48" s="218">
        <f t="shared" si="9"/>
        <v>116.12783351913788</v>
      </c>
      <c r="S48" s="222">
        <f t="shared" si="26"/>
        <v>1250</v>
      </c>
    </row>
    <row r="49" spans="1:21">
      <c r="A49" s="209">
        <v>46</v>
      </c>
      <c r="B49" s="210">
        <v>215</v>
      </c>
      <c r="C49" s="210" t="s">
        <v>322</v>
      </c>
      <c r="D49" s="216" t="s">
        <v>284</v>
      </c>
      <c r="E49" s="212" t="s">
        <v>16</v>
      </c>
      <c r="F49" s="213">
        <f t="shared" si="27"/>
        <v>93.11</v>
      </c>
      <c r="G49" s="214">
        <f t="shared" si="23"/>
        <v>1002.2360399999999</v>
      </c>
      <c r="H49" s="213">
        <v>0</v>
      </c>
      <c r="I49" s="217">
        <v>0</v>
      </c>
      <c r="J49" s="218">
        <v>0</v>
      </c>
      <c r="K49" s="217">
        <v>0</v>
      </c>
      <c r="L49" s="218">
        <f t="shared" si="3"/>
        <v>93.11</v>
      </c>
      <c r="M49" s="272">
        <f t="shared" si="4"/>
        <v>1002.2360399999999</v>
      </c>
      <c r="N49" s="218">
        <f t="shared" si="5"/>
        <v>2.213750220529759</v>
      </c>
      <c r="O49" s="221">
        <f t="shared" si="6"/>
        <v>23.828807373782325</v>
      </c>
      <c r="P49" s="218">
        <f t="shared" si="7"/>
        <v>95.32375022052976</v>
      </c>
      <c r="Q49" s="277">
        <f t="shared" si="8"/>
        <v>1026.0648473737822</v>
      </c>
      <c r="R49" s="218">
        <f t="shared" si="9"/>
        <v>116.12783351913788</v>
      </c>
      <c r="S49" s="222">
        <f t="shared" si="26"/>
        <v>1250</v>
      </c>
    </row>
    <row r="50" spans="1:21">
      <c r="A50" s="209">
        <v>47</v>
      </c>
      <c r="B50" s="210">
        <v>214</v>
      </c>
      <c r="C50" s="210" t="s">
        <v>323</v>
      </c>
      <c r="D50" s="216" t="s">
        <v>284</v>
      </c>
      <c r="E50" s="212" t="s">
        <v>16</v>
      </c>
      <c r="F50" s="213">
        <f t="shared" si="27"/>
        <v>93.11</v>
      </c>
      <c r="G50" s="214">
        <f t="shared" si="23"/>
        <v>1002.2360399999999</v>
      </c>
      <c r="H50" s="213">
        <v>0</v>
      </c>
      <c r="I50" s="217">
        <v>0</v>
      </c>
      <c r="J50" s="218">
        <v>0</v>
      </c>
      <c r="K50" s="217">
        <v>0</v>
      </c>
      <c r="L50" s="218">
        <f t="shared" si="3"/>
        <v>93.11</v>
      </c>
      <c r="M50" s="272">
        <f t="shared" si="4"/>
        <v>1002.2360399999999</v>
      </c>
      <c r="N50" s="218">
        <f t="shared" si="5"/>
        <v>2.213750220529759</v>
      </c>
      <c r="O50" s="221">
        <f t="shared" si="6"/>
        <v>23.828807373782325</v>
      </c>
      <c r="P50" s="218">
        <f t="shared" si="7"/>
        <v>95.32375022052976</v>
      </c>
      <c r="Q50" s="277">
        <f t="shared" si="8"/>
        <v>1026.0648473737822</v>
      </c>
      <c r="R50" s="218">
        <f t="shared" si="9"/>
        <v>116.12783351913788</v>
      </c>
      <c r="S50" s="222">
        <f t="shared" si="26"/>
        <v>1250</v>
      </c>
    </row>
    <row r="51" spans="1:21">
      <c r="A51" s="209">
        <v>48</v>
      </c>
      <c r="B51" s="210">
        <v>213</v>
      </c>
      <c r="C51" s="210" t="s">
        <v>324</v>
      </c>
      <c r="D51" s="216" t="s">
        <v>284</v>
      </c>
      <c r="E51" s="212" t="s">
        <v>16</v>
      </c>
      <c r="F51" s="213">
        <f t="shared" si="27"/>
        <v>93.11</v>
      </c>
      <c r="G51" s="214">
        <f t="shared" si="23"/>
        <v>1002.2360399999999</v>
      </c>
      <c r="H51" s="213">
        <v>0</v>
      </c>
      <c r="I51" s="217">
        <v>0</v>
      </c>
      <c r="J51" s="218">
        <v>0</v>
      </c>
      <c r="K51" s="217">
        <v>0</v>
      </c>
      <c r="L51" s="218">
        <f t="shared" si="3"/>
        <v>93.11</v>
      </c>
      <c r="M51" s="272">
        <f t="shared" si="4"/>
        <v>1002.2360399999999</v>
      </c>
      <c r="N51" s="218">
        <f t="shared" si="5"/>
        <v>2.213750220529759</v>
      </c>
      <c r="O51" s="221">
        <f t="shared" si="6"/>
        <v>23.828807373782325</v>
      </c>
      <c r="P51" s="218">
        <f t="shared" si="7"/>
        <v>95.32375022052976</v>
      </c>
      <c r="Q51" s="277">
        <f t="shared" si="8"/>
        <v>1026.0648473737822</v>
      </c>
      <c r="R51" s="218">
        <f t="shared" si="9"/>
        <v>116.12783351913788</v>
      </c>
      <c r="S51" s="222">
        <f t="shared" si="26"/>
        <v>1250</v>
      </c>
    </row>
    <row r="52" spans="1:21">
      <c r="A52" s="209">
        <v>49</v>
      </c>
      <c r="B52" s="210">
        <v>212</v>
      </c>
      <c r="C52" s="210" t="s">
        <v>325</v>
      </c>
      <c r="D52" s="216" t="s">
        <v>284</v>
      </c>
      <c r="E52" s="212" t="s">
        <v>16</v>
      </c>
      <c r="F52" s="213">
        <f t="shared" si="27"/>
        <v>93.11</v>
      </c>
      <c r="G52" s="214">
        <f t="shared" si="23"/>
        <v>1002.2360399999999</v>
      </c>
      <c r="H52" s="213">
        <v>0</v>
      </c>
      <c r="I52" s="217">
        <v>0</v>
      </c>
      <c r="J52" s="218">
        <v>0</v>
      </c>
      <c r="K52" s="217">
        <v>0</v>
      </c>
      <c r="L52" s="218">
        <f t="shared" si="3"/>
        <v>93.11</v>
      </c>
      <c r="M52" s="272">
        <f t="shared" si="4"/>
        <v>1002.2360399999999</v>
      </c>
      <c r="N52" s="218">
        <f t="shared" si="5"/>
        <v>2.213750220529759</v>
      </c>
      <c r="O52" s="221">
        <f t="shared" si="6"/>
        <v>23.828807373782325</v>
      </c>
      <c r="P52" s="218">
        <f t="shared" si="7"/>
        <v>95.32375022052976</v>
      </c>
      <c r="Q52" s="277">
        <f t="shared" si="8"/>
        <v>1026.0648473737822</v>
      </c>
      <c r="R52" s="218">
        <f t="shared" si="9"/>
        <v>116.12783351913788</v>
      </c>
      <c r="S52" s="222">
        <f t="shared" si="26"/>
        <v>1250</v>
      </c>
    </row>
    <row r="53" spans="1:21" ht="15.75" thickBot="1">
      <c r="A53" s="34">
        <v>50</v>
      </c>
      <c r="B53" s="236">
        <v>211</v>
      </c>
      <c r="C53" s="210" t="s">
        <v>326</v>
      </c>
      <c r="D53" s="255" t="s">
        <v>284</v>
      </c>
      <c r="E53" s="238" t="s">
        <v>16</v>
      </c>
      <c r="F53" s="240">
        <v>93.99</v>
      </c>
      <c r="G53" s="241">
        <f t="shared" si="23"/>
        <v>1011.7083599999999</v>
      </c>
      <c r="H53" s="240">
        <v>0</v>
      </c>
      <c r="I53" s="260">
        <v>0</v>
      </c>
      <c r="J53" s="242">
        <v>0</v>
      </c>
      <c r="K53" s="260">
        <v>0</v>
      </c>
      <c r="L53" s="242">
        <f t="shared" si="3"/>
        <v>93.99</v>
      </c>
      <c r="M53" s="273">
        <f t="shared" si="4"/>
        <v>1011.7083599999999</v>
      </c>
      <c r="N53" s="242">
        <f t="shared" si="5"/>
        <v>2.2346727873224363</v>
      </c>
      <c r="O53" s="243">
        <f t="shared" si="6"/>
        <v>24.054017882738702</v>
      </c>
      <c r="P53" s="242">
        <f t="shared" si="7"/>
        <v>96.224672787322433</v>
      </c>
      <c r="Q53" s="278">
        <f t="shared" si="8"/>
        <v>1035.7623778827385</v>
      </c>
      <c r="R53" s="242">
        <f t="shared" si="9"/>
        <v>116.12783351913788</v>
      </c>
      <c r="S53" s="244">
        <f t="shared" si="26"/>
        <v>1250</v>
      </c>
    </row>
    <row r="54" spans="1:21">
      <c r="A54" s="245">
        <v>51</v>
      </c>
      <c r="B54" s="246">
        <v>301</v>
      </c>
      <c r="C54" s="246" t="s">
        <v>327</v>
      </c>
      <c r="D54" s="258" t="s">
        <v>284</v>
      </c>
      <c r="E54" s="248" t="s">
        <v>22</v>
      </c>
      <c r="F54" s="250">
        <f>F34</f>
        <v>94.01</v>
      </c>
      <c r="G54" s="251">
        <f t="shared" si="23"/>
        <v>1011.92364</v>
      </c>
      <c r="H54" s="250">
        <v>0</v>
      </c>
      <c r="I54" s="259">
        <v>0</v>
      </c>
      <c r="J54" s="252">
        <v>0</v>
      </c>
      <c r="K54" s="259">
        <v>0</v>
      </c>
      <c r="L54" s="252">
        <f t="shared" si="3"/>
        <v>94.01</v>
      </c>
      <c r="M54" s="274">
        <f t="shared" si="4"/>
        <v>1011.92364</v>
      </c>
      <c r="N54" s="252">
        <f t="shared" si="5"/>
        <v>2.2351483002040884</v>
      </c>
      <c r="O54" s="253">
        <f t="shared" si="6"/>
        <v>24.059136303396805</v>
      </c>
      <c r="P54" s="252">
        <f t="shared" si="7"/>
        <v>96.245148300204093</v>
      </c>
      <c r="Q54" s="279">
        <f t="shared" si="8"/>
        <v>1035.9827763033968</v>
      </c>
      <c r="R54" s="252">
        <f t="shared" si="9"/>
        <v>116.12783351913788</v>
      </c>
      <c r="S54" s="254">
        <f t="shared" si="26"/>
        <v>1250</v>
      </c>
    </row>
    <row r="55" spans="1:21">
      <c r="A55" s="209">
        <v>52</v>
      </c>
      <c r="B55" s="210">
        <v>302</v>
      </c>
      <c r="C55" s="210" t="s">
        <v>328</v>
      </c>
      <c r="D55" s="216" t="s">
        <v>284</v>
      </c>
      <c r="E55" s="212" t="s">
        <v>22</v>
      </c>
      <c r="F55" s="213">
        <f t="shared" ref="F55:F63" si="28">F35</f>
        <v>93.16</v>
      </c>
      <c r="G55" s="214">
        <f t="shared" si="23"/>
        <v>1002.7742399999998</v>
      </c>
      <c r="H55" s="213">
        <v>0</v>
      </c>
      <c r="I55" s="217">
        <v>0</v>
      </c>
      <c r="J55" s="218">
        <v>0</v>
      </c>
      <c r="K55" s="217">
        <v>0</v>
      </c>
      <c r="L55" s="218">
        <f t="shared" si="3"/>
        <v>93.16</v>
      </c>
      <c r="M55" s="272">
        <f t="shared" si="4"/>
        <v>1002.7742399999998</v>
      </c>
      <c r="N55" s="218">
        <f t="shared" si="5"/>
        <v>2.2149390027338884</v>
      </c>
      <c r="O55" s="221">
        <f t="shared" si="6"/>
        <v>23.841603425427575</v>
      </c>
      <c r="P55" s="218">
        <f t="shared" si="7"/>
        <v>95.374939002733882</v>
      </c>
      <c r="Q55" s="277">
        <f t="shared" si="8"/>
        <v>1026.6158434254276</v>
      </c>
      <c r="R55" s="218">
        <f t="shared" si="9"/>
        <v>116.12783351913788</v>
      </c>
      <c r="S55" s="222">
        <f t="shared" ref="S55:S63" si="29">S35</f>
        <v>1250</v>
      </c>
    </row>
    <row r="56" spans="1:21">
      <c r="A56" s="209">
        <v>53</v>
      </c>
      <c r="B56" s="210">
        <v>303</v>
      </c>
      <c r="C56" s="210" t="s">
        <v>329</v>
      </c>
      <c r="D56" s="216" t="s">
        <v>284</v>
      </c>
      <c r="E56" s="212" t="s">
        <v>22</v>
      </c>
      <c r="F56" s="213">
        <f t="shared" si="28"/>
        <v>93.16</v>
      </c>
      <c r="G56" s="214">
        <f t="shared" si="23"/>
        <v>1002.7742399999998</v>
      </c>
      <c r="H56" s="213">
        <v>0</v>
      </c>
      <c r="I56" s="217">
        <v>0</v>
      </c>
      <c r="J56" s="218">
        <v>0</v>
      </c>
      <c r="K56" s="217">
        <v>0</v>
      </c>
      <c r="L56" s="218">
        <f t="shared" si="3"/>
        <v>93.16</v>
      </c>
      <c r="M56" s="272">
        <f t="shared" si="4"/>
        <v>1002.7742399999998</v>
      </c>
      <c r="N56" s="218">
        <f t="shared" si="5"/>
        <v>2.2149390027338884</v>
      </c>
      <c r="O56" s="221">
        <f t="shared" si="6"/>
        <v>23.841603425427575</v>
      </c>
      <c r="P56" s="218">
        <f t="shared" si="7"/>
        <v>95.374939002733882</v>
      </c>
      <c r="Q56" s="277">
        <f t="shared" si="8"/>
        <v>1026.6158434254276</v>
      </c>
      <c r="R56" s="218">
        <f t="shared" si="9"/>
        <v>116.12783351913788</v>
      </c>
      <c r="S56" s="222">
        <f t="shared" si="29"/>
        <v>1250</v>
      </c>
    </row>
    <row r="57" spans="1:21">
      <c r="A57" s="209">
        <v>54</v>
      </c>
      <c r="B57" s="210">
        <v>304</v>
      </c>
      <c r="C57" s="210" t="s">
        <v>330</v>
      </c>
      <c r="D57" s="216" t="s">
        <v>284</v>
      </c>
      <c r="E57" s="212" t="s">
        <v>22</v>
      </c>
      <c r="F57" s="213">
        <f t="shared" si="28"/>
        <v>93.16</v>
      </c>
      <c r="G57" s="214">
        <f t="shared" si="23"/>
        <v>1002.7742399999998</v>
      </c>
      <c r="H57" s="213">
        <v>0</v>
      </c>
      <c r="I57" s="217">
        <v>0</v>
      </c>
      <c r="J57" s="218">
        <v>0</v>
      </c>
      <c r="K57" s="217">
        <v>0</v>
      </c>
      <c r="L57" s="218">
        <f t="shared" si="3"/>
        <v>93.16</v>
      </c>
      <c r="M57" s="272">
        <f t="shared" si="4"/>
        <v>1002.7742399999998</v>
      </c>
      <c r="N57" s="218">
        <f t="shared" si="5"/>
        <v>2.2149390027338884</v>
      </c>
      <c r="O57" s="221">
        <f t="shared" si="6"/>
        <v>23.841603425427575</v>
      </c>
      <c r="P57" s="218">
        <f t="shared" si="7"/>
        <v>95.374939002733882</v>
      </c>
      <c r="Q57" s="277">
        <f t="shared" si="8"/>
        <v>1026.6158434254276</v>
      </c>
      <c r="R57" s="218">
        <f t="shared" si="9"/>
        <v>116.12783351913788</v>
      </c>
      <c r="S57" s="222">
        <f t="shared" si="29"/>
        <v>1250</v>
      </c>
    </row>
    <row r="58" spans="1:21">
      <c r="A58" s="209">
        <v>55</v>
      </c>
      <c r="B58" s="210">
        <v>305</v>
      </c>
      <c r="C58" s="210" t="s">
        <v>331</v>
      </c>
      <c r="D58" s="216" t="s">
        <v>284</v>
      </c>
      <c r="E58" s="212" t="s">
        <v>22</v>
      </c>
      <c r="F58" s="213">
        <f t="shared" si="28"/>
        <v>93.16</v>
      </c>
      <c r="G58" s="214">
        <f t="shared" si="23"/>
        <v>1002.7742399999998</v>
      </c>
      <c r="H58" s="213">
        <v>0</v>
      </c>
      <c r="I58" s="217">
        <v>0</v>
      </c>
      <c r="J58" s="218">
        <v>0</v>
      </c>
      <c r="K58" s="217">
        <v>0</v>
      </c>
      <c r="L58" s="218">
        <f t="shared" si="3"/>
        <v>93.16</v>
      </c>
      <c r="M58" s="272">
        <f t="shared" si="4"/>
        <v>1002.7742399999998</v>
      </c>
      <c r="N58" s="218">
        <f t="shared" si="5"/>
        <v>2.2149390027338884</v>
      </c>
      <c r="O58" s="221">
        <f t="shared" si="6"/>
        <v>23.841603425427575</v>
      </c>
      <c r="P58" s="218">
        <f t="shared" si="7"/>
        <v>95.374939002733882</v>
      </c>
      <c r="Q58" s="277">
        <f t="shared" si="8"/>
        <v>1026.6158434254276</v>
      </c>
      <c r="R58" s="218">
        <f t="shared" si="9"/>
        <v>116.12783351913788</v>
      </c>
      <c r="S58" s="222">
        <f t="shared" si="29"/>
        <v>1250</v>
      </c>
    </row>
    <row r="59" spans="1:21">
      <c r="A59" s="209">
        <v>56</v>
      </c>
      <c r="B59" s="210">
        <v>306</v>
      </c>
      <c r="C59" s="210" t="s">
        <v>332</v>
      </c>
      <c r="D59" s="216" t="s">
        <v>284</v>
      </c>
      <c r="E59" s="212" t="s">
        <v>22</v>
      </c>
      <c r="F59" s="213">
        <f t="shared" si="28"/>
        <v>93.16</v>
      </c>
      <c r="G59" s="214">
        <f t="shared" si="23"/>
        <v>1002.7742399999998</v>
      </c>
      <c r="H59" s="213">
        <v>0</v>
      </c>
      <c r="I59" s="217">
        <v>0</v>
      </c>
      <c r="J59" s="218">
        <v>0</v>
      </c>
      <c r="K59" s="217">
        <v>0</v>
      </c>
      <c r="L59" s="218">
        <f t="shared" si="3"/>
        <v>93.16</v>
      </c>
      <c r="M59" s="272">
        <f t="shared" si="4"/>
        <v>1002.7742399999998</v>
      </c>
      <c r="N59" s="218">
        <f t="shared" si="5"/>
        <v>2.2149390027338884</v>
      </c>
      <c r="O59" s="221">
        <f t="shared" si="6"/>
        <v>23.841603425427575</v>
      </c>
      <c r="P59" s="218">
        <f t="shared" si="7"/>
        <v>95.374939002733882</v>
      </c>
      <c r="Q59" s="277">
        <f t="shared" si="8"/>
        <v>1026.6158434254276</v>
      </c>
      <c r="R59" s="218">
        <f t="shared" si="9"/>
        <v>116.12783351913788</v>
      </c>
      <c r="S59" s="222">
        <f t="shared" si="29"/>
        <v>1250</v>
      </c>
    </row>
    <row r="60" spans="1:21">
      <c r="A60" s="209">
        <v>57</v>
      </c>
      <c r="B60" s="210">
        <v>307</v>
      </c>
      <c r="C60" s="210" t="s">
        <v>333</v>
      </c>
      <c r="D60" s="216" t="s">
        <v>284</v>
      </c>
      <c r="E60" s="212" t="s">
        <v>22</v>
      </c>
      <c r="F60" s="213">
        <f t="shared" si="28"/>
        <v>93.16</v>
      </c>
      <c r="G60" s="214">
        <f t="shared" si="23"/>
        <v>1002.7742399999998</v>
      </c>
      <c r="H60" s="213">
        <v>0</v>
      </c>
      <c r="I60" s="217">
        <v>0</v>
      </c>
      <c r="J60" s="218">
        <v>0</v>
      </c>
      <c r="K60" s="217">
        <v>0</v>
      </c>
      <c r="L60" s="218">
        <f t="shared" si="3"/>
        <v>93.16</v>
      </c>
      <c r="M60" s="272">
        <f t="shared" si="4"/>
        <v>1002.7742399999998</v>
      </c>
      <c r="N60" s="218">
        <f t="shared" si="5"/>
        <v>2.2149390027338884</v>
      </c>
      <c r="O60" s="221">
        <f t="shared" si="6"/>
        <v>23.841603425427575</v>
      </c>
      <c r="P60" s="218">
        <f t="shared" si="7"/>
        <v>95.374939002733882</v>
      </c>
      <c r="Q60" s="277">
        <f t="shared" si="8"/>
        <v>1026.6158434254276</v>
      </c>
      <c r="R60" s="218">
        <f t="shared" si="9"/>
        <v>116.12783351913788</v>
      </c>
      <c r="S60" s="222">
        <f t="shared" si="29"/>
        <v>1250</v>
      </c>
    </row>
    <row r="61" spans="1:21">
      <c r="A61" s="209">
        <v>58</v>
      </c>
      <c r="B61" s="210">
        <v>308</v>
      </c>
      <c r="C61" s="210" t="s">
        <v>334</v>
      </c>
      <c r="D61" s="216" t="s">
        <v>284</v>
      </c>
      <c r="E61" s="212" t="s">
        <v>22</v>
      </c>
      <c r="F61" s="213">
        <f t="shared" si="28"/>
        <v>93.16</v>
      </c>
      <c r="G61" s="214">
        <f t="shared" si="23"/>
        <v>1002.7742399999998</v>
      </c>
      <c r="H61" s="213">
        <v>0</v>
      </c>
      <c r="I61" s="217">
        <v>0</v>
      </c>
      <c r="J61" s="218">
        <v>0</v>
      </c>
      <c r="K61" s="217">
        <v>0</v>
      </c>
      <c r="L61" s="218">
        <f t="shared" si="3"/>
        <v>93.16</v>
      </c>
      <c r="M61" s="272">
        <f t="shared" si="4"/>
        <v>1002.7742399999998</v>
      </c>
      <c r="N61" s="218">
        <f t="shared" si="5"/>
        <v>2.2149390027338884</v>
      </c>
      <c r="O61" s="221">
        <f t="shared" si="6"/>
        <v>23.841603425427575</v>
      </c>
      <c r="P61" s="218">
        <f t="shared" si="7"/>
        <v>95.374939002733882</v>
      </c>
      <c r="Q61" s="277">
        <f t="shared" si="8"/>
        <v>1026.6158434254276</v>
      </c>
      <c r="R61" s="218">
        <f t="shared" si="9"/>
        <v>116.12783351913788</v>
      </c>
      <c r="S61" s="222">
        <f t="shared" si="29"/>
        <v>1250</v>
      </c>
      <c r="U61" s="206"/>
    </row>
    <row r="62" spans="1:21">
      <c r="A62" s="209">
        <v>59</v>
      </c>
      <c r="B62" s="210">
        <v>309</v>
      </c>
      <c r="C62" s="210" t="s">
        <v>335</v>
      </c>
      <c r="D62" s="216" t="s">
        <v>284</v>
      </c>
      <c r="E62" s="212" t="s">
        <v>22</v>
      </c>
      <c r="F62" s="213">
        <f t="shared" si="28"/>
        <v>93.16</v>
      </c>
      <c r="G62" s="214">
        <f t="shared" si="23"/>
        <v>1002.7742399999998</v>
      </c>
      <c r="H62" s="213">
        <v>0</v>
      </c>
      <c r="I62" s="217">
        <v>0</v>
      </c>
      <c r="J62" s="218">
        <v>0</v>
      </c>
      <c r="K62" s="217">
        <v>0</v>
      </c>
      <c r="L62" s="218">
        <f t="shared" si="3"/>
        <v>93.16</v>
      </c>
      <c r="M62" s="272">
        <f t="shared" si="4"/>
        <v>1002.7742399999998</v>
      </c>
      <c r="N62" s="218">
        <f t="shared" si="5"/>
        <v>2.2149390027338884</v>
      </c>
      <c r="O62" s="221">
        <f t="shared" si="6"/>
        <v>23.841603425427575</v>
      </c>
      <c r="P62" s="218">
        <f t="shared" si="7"/>
        <v>95.374939002733882</v>
      </c>
      <c r="Q62" s="277">
        <f t="shared" si="8"/>
        <v>1026.6158434254276</v>
      </c>
      <c r="R62" s="218">
        <f t="shared" si="9"/>
        <v>116.12783351913788</v>
      </c>
      <c r="S62" s="222">
        <f t="shared" si="29"/>
        <v>1250</v>
      </c>
      <c r="U62" s="204"/>
    </row>
    <row r="63" spans="1:21" ht="15.75" thickBot="1">
      <c r="A63" s="34">
        <v>60</v>
      </c>
      <c r="B63" s="236">
        <v>310</v>
      </c>
      <c r="C63" s="236" t="s">
        <v>336</v>
      </c>
      <c r="D63" s="255" t="s">
        <v>284</v>
      </c>
      <c r="E63" s="238" t="s">
        <v>22</v>
      </c>
      <c r="F63" s="240">
        <f t="shared" si="28"/>
        <v>93.16</v>
      </c>
      <c r="G63" s="241">
        <f t="shared" si="23"/>
        <v>1002.7742399999998</v>
      </c>
      <c r="H63" s="240">
        <v>0</v>
      </c>
      <c r="I63" s="260">
        <v>0</v>
      </c>
      <c r="J63" s="242">
        <v>0</v>
      </c>
      <c r="K63" s="260">
        <v>0</v>
      </c>
      <c r="L63" s="242">
        <f t="shared" si="3"/>
        <v>93.16</v>
      </c>
      <c r="M63" s="273">
        <f t="shared" si="4"/>
        <v>1002.7742399999998</v>
      </c>
      <c r="N63" s="242">
        <f t="shared" si="5"/>
        <v>2.2149390027338884</v>
      </c>
      <c r="O63" s="243">
        <f t="shared" si="6"/>
        <v>23.841603425427575</v>
      </c>
      <c r="P63" s="242">
        <f t="shared" si="7"/>
        <v>95.374939002733882</v>
      </c>
      <c r="Q63" s="278">
        <f t="shared" si="8"/>
        <v>1026.6158434254276</v>
      </c>
      <c r="R63" s="242">
        <f t="shared" si="9"/>
        <v>116.12783351913788</v>
      </c>
      <c r="S63" s="244">
        <f t="shared" si="29"/>
        <v>1250</v>
      </c>
    </row>
    <row r="64" spans="1:21" ht="31.15" customHeight="1">
      <c r="A64" s="799" t="s">
        <v>29</v>
      </c>
      <c r="B64" s="799"/>
      <c r="C64" s="799"/>
      <c r="D64" s="799"/>
      <c r="E64" s="799"/>
      <c r="F64" s="235">
        <f>SUM(F4:F63)</f>
        <v>6118.5799999999954</v>
      </c>
      <c r="G64" s="235">
        <f>F64*U1</f>
        <v>65860.395119999943</v>
      </c>
      <c r="H64" s="235">
        <f>SUM(H4:H63)</f>
        <v>1544.1999999999996</v>
      </c>
      <c r="I64" s="235">
        <f>H64*U1</f>
        <v>16621.768799999994</v>
      </c>
      <c r="J64" s="235"/>
      <c r="K64" s="235"/>
      <c r="L64" s="235">
        <f t="shared" ref="L64:S64" si="30">SUM(L4:L63)</f>
        <v>8048.5767742474827</v>
      </c>
      <c r="M64" s="261">
        <f t="shared" si="30"/>
        <v>86634.880398000052</v>
      </c>
      <c r="N64" s="235">
        <f t="shared" ref="N64:Q64" si="31">SUM(N4:N63)</f>
        <v>191.36009675589199</v>
      </c>
      <c r="O64" s="235">
        <f t="shared" si="31"/>
        <v>2059.8000814804204</v>
      </c>
      <c r="P64" s="235">
        <f t="shared" si="31"/>
        <v>8239.9368710033978</v>
      </c>
      <c r="Q64" s="280">
        <f t="shared" si="31"/>
        <v>88694.680479480448</v>
      </c>
      <c r="R64" s="235">
        <f t="shared" si="30"/>
        <v>9522.4823485693196</v>
      </c>
      <c r="S64" s="235">
        <f t="shared" si="30"/>
        <v>102500</v>
      </c>
    </row>
    <row r="67" spans="18:18">
      <c r="R67" s="499" t="e">
        <f>S64+Villaments!#REF!</f>
        <v>#REF!</v>
      </c>
    </row>
    <row r="68" spans="18:18">
      <c r="R68" s="499" t="e">
        <f>R67/10.764</f>
        <v>#REF!</v>
      </c>
    </row>
  </sheetData>
  <autoFilter ref="A2:S64" xr:uid="{00000000-0009-0000-0000-000004000000}"/>
  <mergeCells count="14">
    <mergeCell ref="A1:S1"/>
    <mergeCell ref="F2:G2"/>
    <mergeCell ref="H2:I2"/>
    <mergeCell ref="J2:K2"/>
    <mergeCell ref="L2:M2"/>
    <mergeCell ref="R2:S2"/>
    <mergeCell ref="N2:O2"/>
    <mergeCell ref="P2:Q2"/>
    <mergeCell ref="A64:E64"/>
    <mergeCell ref="A2:A3"/>
    <mergeCell ref="C2:C3"/>
    <mergeCell ref="D2:D3"/>
    <mergeCell ref="E2:E3"/>
    <mergeCell ref="B2:B3"/>
  </mergeCells>
  <pageMargins left="0.7" right="0.7" top="0.75" bottom="0.75" header="0.3" footer="0.3"/>
  <pageSetup paperSize="8" scale="9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R213"/>
  <sheetViews>
    <sheetView zoomScale="70" zoomScaleNormal="70" zoomScalePageLayoutView="70" workbookViewId="0">
      <selection activeCell="W28" sqref="W28"/>
    </sheetView>
  </sheetViews>
  <sheetFormatPr defaultColWidth="9.140625" defaultRowHeight="15"/>
  <cols>
    <col min="1" max="1" width="7.85546875" style="51" customWidth="1"/>
    <col min="2" max="2" width="9.42578125" style="51" customWidth="1"/>
    <col min="3" max="3" width="8.5703125" style="51" customWidth="1"/>
    <col min="4" max="4" width="11" style="51" customWidth="1"/>
    <col min="5" max="5" width="10.7109375" style="51" customWidth="1"/>
    <col min="6" max="6" width="10.140625" style="51" customWidth="1"/>
    <col min="7" max="7" width="10.85546875" style="51" customWidth="1"/>
    <col min="8" max="8" width="9.85546875" style="51" customWidth="1"/>
    <col min="9" max="9" width="10.28515625" style="51" customWidth="1"/>
    <col min="10" max="10" width="12.140625" style="51" customWidth="1"/>
    <col min="11" max="11" width="9.140625" style="120" customWidth="1"/>
    <col min="12" max="12" width="9.140625" style="120"/>
    <col min="13" max="13" width="10.42578125" style="51" customWidth="1"/>
    <col min="14" max="14" width="10" style="51" customWidth="1"/>
    <col min="15" max="15" width="10.85546875" style="48" customWidth="1"/>
    <col min="16" max="16" width="8.42578125" style="51" customWidth="1"/>
    <col min="17" max="17" width="12.42578125" style="120" customWidth="1"/>
    <col min="18" max="18" width="14.140625" style="51" customWidth="1"/>
    <col min="19" max="19" width="13.28515625" style="51" customWidth="1"/>
    <col min="20" max="20" width="11.85546875" style="52" customWidth="1"/>
    <col min="21" max="21" width="12.42578125" style="51" customWidth="1"/>
    <col min="22" max="22" width="14.42578125" style="51" customWidth="1"/>
    <col min="23" max="23" width="15.140625" style="51" customWidth="1"/>
    <col min="24" max="24" width="15" style="51" customWidth="1"/>
    <col min="25" max="25" width="13.140625" style="51" customWidth="1"/>
    <col min="26" max="26" width="11.42578125" style="51" customWidth="1"/>
    <col min="27" max="27" width="9.140625" style="51"/>
    <col min="28" max="28" width="9.140625" style="51" customWidth="1"/>
    <col min="29" max="16384" width="9.140625" style="51"/>
  </cols>
  <sheetData>
    <row r="1" spans="1:226" ht="30.75" customHeight="1">
      <c r="A1" s="833" t="s">
        <v>31</v>
      </c>
      <c r="B1" s="834"/>
      <c r="C1" s="834"/>
      <c r="D1" s="834"/>
      <c r="E1" s="834"/>
      <c r="F1" s="834"/>
      <c r="G1" s="834"/>
      <c r="H1" s="834"/>
      <c r="I1" s="834"/>
      <c r="J1" s="834"/>
      <c r="K1" s="834"/>
      <c r="L1" s="834"/>
      <c r="M1" s="834"/>
      <c r="N1" s="834"/>
      <c r="O1" s="834"/>
      <c r="P1" s="834"/>
      <c r="Q1" s="834"/>
      <c r="R1" s="834"/>
      <c r="S1" s="834"/>
      <c r="T1" s="834"/>
      <c r="U1" s="834"/>
      <c r="V1" s="835"/>
      <c r="W1" s="836" t="s">
        <v>32</v>
      </c>
      <c r="X1" s="837"/>
      <c r="Y1" s="18" t="s">
        <v>1</v>
      </c>
      <c r="Z1" s="191">
        <v>10.763999999999999</v>
      </c>
      <c r="AA1" s="78"/>
      <c r="AB1" s="78"/>
      <c r="AC1" s="40"/>
      <c r="AD1" s="40"/>
      <c r="AE1" s="40"/>
      <c r="AF1" s="40"/>
      <c r="AG1" s="40"/>
      <c r="AH1" s="40"/>
      <c r="AI1" s="40"/>
      <c r="AJ1" s="40"/>
      <c r="AK1" s="40"/>
    </row>
    <row r="2" spans="1:226" ht="26.25" customHeight="1">
      <c r="A2" s="838" t="s">
        <v>33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839"/>
      <c r="N2" s="839"/>
      <c r="O2" s="839"/>
      <c r="P2" s="839"/>
      <c r="Q2" s="839"/>
      <c r="R2" s="839"/>
      <c r="S2" s="839"/>
      <c r="T2" s="839"/>
      <c r="U2" s="839"/>
      <c r="V2" s="839"/>
      <c r="W2" s="839"/>
      <c r="X2" s="840"/>
      <c r="Y2" s="78"/>
      <c r="Z2" s="78"/>
      <c r="AA2" s="78"/>
      <c r="AB2" s="78"/>
      <c r="AC2" s="40"/>
      <c r="AD2" s="40"/>
      <c r="AE2" s="40"/>
      <c r="AF2" s="40"/>
      <c r="AG2" s="40"/>
      <c r="AH2" s="40"/>
      <c r="AI2" s="40"/>
      <c r="AJ2" s="40"/>
      <c r="AK2" s="40"/>
    </row>
    <row r="3" spans="1:226" ht="56.25" customHeight="1">
      <c r="A3" s="841" t="s">
        <v>34</v>
      </c>
      <c r="B3" s="842"/>
      <c r="C3" s="842"/>
      <c r="D3" s="843"/>
      <c r="E3" s="844" t="s">
        <v>35</v>
      </c>
      <c r="F3" s="845"/>
      <c r="G3" s="844" t="s">
        <v>36</v>
      </c>
      <c r="H3" s="845"/>
      <c r="I3" s="841" t="s">
        <v>37</v>
      </c>
      <c r="J3" s="845"/>
      <c r="K3" s="841" t="s">
        <v>38</v>
      </c>
      <c r="L3" s="845"/>
      <c r="M3" s="844" t="s">
        <v>39</v>
      </c>
      <c r="N3" s="845"/>
      <c r="O3" s="841" t="s">
        <v>40</v>
      </c>
      <c r="P3" s="845"/>
      <c r="Q3" s="844" t="s">
        <v>41</v>
      </c>
      <c r="R3" s="845"/>
      <c r="S3" s="167" t="s">
        <v>42</v>
      </c>
      <c r="T3" s="168" t="s">
        <v>43</v>
      </c>
      <c r="U3" s="844" t="s">
        <v>44</v>
      </c>
      <c r="V3" s="845"/>
      <c r="W3" s="844" t="s">
        <v>45</v>
      </c>
      <c r="X3" s="845"/>
      <c r="Y3" s="826"/>
      <c r="Z3" s="827"/>
      <c r="AA3" s="40"/>
      <c r="AB3" s="40"/>
      <c r="AC3" s="40"/>
      <c r="AD3" s="40"/>
      <c r="AE3" s="78"/>
      <c r="AF3" s="78"/>
      <c r="AG3" s="40"/>
      <c r="AH3" s="40"/>
      <c r="AI3" s="40"/>
      <c r="AJ3" s="40"/>
      <c r="AK3" s="40"/>
      <c r="AL3" s="40"/>
      <c r="AM3" s="40"/>
    </row>
    <row r="4" spans="1:226" s="49" customFormat="1" ht="23.25" customHeight="1">
      <c r="A4" s="54" t="s">
        <v>46</v>
      </c>
      <c r="B4" s="55" t="s">
        <v>47</v>
      </c>
      <c r="C4" s="55" t="s">
        <v>46</v>
      </c>
      <c r="D4" s="121" t="s">
        <v>48</v>
      </c>
      <c r="E4" s="64" t="s">
        <v>49</v>
      </c>
      <c r="F4" s="91" t="s">
        <v>50</v>
      </c>
      <c r="G4" s="64" t="s">
        <v>49</v>
      </c>
      <c r="H4" s="91" t="s">
        <v>50</v>
      </c>
      <c r="I4" s="156" t="s">
        <v>49</v>
      </c>
      <c r="J4" s="157" t="s">
        <v>50</v>
      </c>
      <c r="K4" s="64" t="s">
        <v>49</v>
      </c>
      <c r="L4" s="91" t="s">
        <v>50</v>
      </c>
      <c r="M4" s="156" t="s">
        <v>49</v>
      </c>
      <c r="N4" s="157" t="s">
        <v>50</v>
      </c>
      <c r="O4" s="64" t="s">
        <v>49</v>
      </c>
      <c r="P4" s="91" t="s">
        <v>50</v>
      </c>
      <c r="Q4" s="64" t="s">
        <v>49</v>
      </c>
      <c r="R4" s="91" t="s">
        <v>50</v>
      </c>
      <c r="S4" s="169" t="s">
        <v>49</v>
      </c>
      <c r="T4" s="170"/>
      <c r="U4" s="55" t="s">
        <v>49</v>
      </c>
      <c r="V4" s="55" t="s">
        <v>50</v>
      </c>
      <c r="W4" s="55" t="s">
        <v>49</v>
      </c>
      <c r="X4" s="79" t="s">
        <v>50</v>
      </c>
      <c r="Y4" s="40"/>
      <c r="Z4" s="40"/>
      <c r="AA4" s="40"/>
      <c r="AB4" s="40"/>
      <c r="AC4" s="40"/>
      <c r="AD4" s="40"/>
      <c r="AE4" s="192"/>
      <c r="AF4" s="192"/>
      <c r="AG4" s="40"/>
      <c r="AH4" s="40"/>
      <c r="AI4" s="40"/>
      <c r="AJ4" s="40"/>
      <c r="AK4" s="40"/>
      <c r="AL4" s="40"/>
      <c r="AM4" s="40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99"/>
    </row>
    <row r="5" spans="1:226" ht="15" customHeight="1">
      <c r="A5" s="122">
        <v>1</v>
      </c>
      <c r="B5" s="805" t="s">
        <v>51</v>
      </c>
      <c r="C5" s="123">
        <v>1</v>
      </c>
      <c r="D5" s="124" t="s">
        <v>15</v>
      </c>
      <c r="E5" s="125">
        <f t="shared" ref="E5:E18" si="0">F5*$Z$1</f>
        <v>634.32251999999994</v>
      </c>
      <c r="F5" s="126">
        <v>58.93</v>
      </c>
      <c r="G5" s="125">
        <f t="shared" ref="G5:G18" si="1">H5*$Z$1</f>
        <v>32.292000000000002</v>
      </c>
      <c r="H5" s="126">
        <v>3</v>
      </c>
      <c r="I5" s="125">
        <f>SUM(E5,G5)</f>
        <v>666.61451999999997</v>
      </c>
      <c r="J5" s="158">
        <f>H5+F5</f>
        <v>61.93</v>
      </c>
      <c r="K5" s="125">
        <f t="shared" ref="K5:K18" si="2">L5*$Z$1</f>
        <v>81.37583999999994</v>
      </c>
      <c r="L5" s="158">
        <f t="shared" ref="L5:L11" si="3">N5-J5</f>
        <v>7.5599999999999952</v>
      </c>
      <c r="M5" s="125">
        <f t="shared" ref="M5:M18" si="4">N5*$Z$1</f>
        <v>747.9903599999999</v>
      </c>
      <c r="N5" s="126">
        <v>69.489999999999995</v>
      </c>
      <c r="O5" s="125">
        <f t="shared" ref="O5:O18" si="5">P5*$Z$1</f>
        <v>202.22160641476296</v>
      </c>
      <c r="P5" s="158">
        <f>($P$20*N5)+(N5*$W$28)</f>
        <v>18.786845634964973</v>
      </c>
      <c r="Q5" s="125">
        <f t="shared" ref="Q5:Q18" si="6">SUM(M5,O5)</f>
        <v>950.21196641476286</v>
      </c>
      <c r="R5" s="158">
        <f>P5+N5</f>
        <v>88.276845634964971</v>
      </c>
      <c r="S5" s="171">
        <f>ROUND(Q5,0)</f>
        <v>950</v>
      </c>
      <c r="T5" s="172">
        <v>5</v>
      </c>
      <c r="U5" s="173">
        <f t="shared" ref="U5:U18" si="7">M5*T5</f>
        <v>3739.9517999999994</v>
      </c>
      <c r="V5" s="58">
        <f>U5/10.764</f>
        <v>347.45</v>
      </c>
      <c r="W5" s="174">
        <f t="shared" ref="W5:W18" si="8">S5*T5</f>
        <v>4750</v>
      </c>
      <c r="X5" s="175">
        <f>W5/10.764</f>
        <v>441.28576737272391</v>
      </c>
      <c r="Z5" s="193"/>
      <c r="AA5" s="90"/>
      <c r="AB5" s="40"/>
      <c r="AC5" s="40"/>
      <c r="AD5" s="40"/>
      <c r="AE5" s="78"/>
      <c r="AF5" s="78"/>
      <c r="AG5" s="40"/>
      <c r="AH5" s="40"/>
      <c r="AI5" s="40"/>
      <c r="AJ5" s="40"/>
      <c r="AK5" s="40"/>
      <c r="AL5" s="40"/>
      <c r="AM5" s="40"/>
    </row>
    <row r="6" spans="1:226" ht="15" customHeight="1">
      <c r="A6" s="122">
        <v>2</v>
      </c>
      <c r="B6" s="806"/>
      <c r="C6" s="123">
        <v>2</v>
      </c>
      <c r="D6" s="124" t="s">
        <v>15</v>
      </c>
      <c r="E6" s="125">
        <f t="shared" si="0"/>
        <v>634.32251999999994</v>
      </c>
      <c r="F6" s="126">
        <f>F5</f>
        <v>58.93</v>
      </c>
      <c r="G6" s="125">
        <f t="shared" si="1"/>
        <v>32.292000000000002</v>
      </c>
      <c r="H6" s="126">
        <f>H5</f>
        <v>3</v>
      </c>
      <c r="I6" s="125">
        <f>SUM(E6,G6)</f>
        <v>666.61451999999997</v>
      </c>
      <c r="J6" s="158">
        <f>H6+F6</f>
        <v>61.93</v>
      </c>
      <c r="K6" s="125">
        <f t="shared" si="2"/>
        <v>81.37583999999994</v>
      </c>
      <c r="L6" s="158">
        <f t="shared" si="3"/>
        <v>7.5599999999999952</v>
      </c>
      <c r="M6" s="125">
        <f t="shared" si="4"/>
        <v>747.9903599999999</v>
      </c>
      <c r="N6" s="126">
        <f>N5</f>
        <v>69.489999999999995</v>
      </c>
      <c r="O6" s="125">
        <f t="shared" si="5"/>
        <v>202.22160641476296</v>
      </c>
      <c r="P6" s="158">
        <f t="shared" ref="P6:P18" si="9">($P$20*N6)+(N6*$W$28)</f>
        <v>18.786845634964973</v>
      </c>
      <c r="Q6" s="125">
        <f t="shared" si="6"/>
        <v>950.21196641476286</v>
      </c>
      <c r="R6" s="158">
        <f t="shared" ref="R6:R12" si="10">P6+N6</f>
        <v>88.276845634964971</v>
      </c>
      <c r="S6" s="171">
        <f t="shared" ref="S6:S18" si="11">ROUND(Q6,0)</f>
        <v>950</v>
      </c>
      <c r="T6" s="172">
        <v>5</v>
      </c>
      <c r="U6" s="173">
        <f t="shared" si="7"/>
        <v>3739.9517999999994</v>
      </c>
      <c r="V6" s="58">
        <f t="shared" ref="V6:V18" si="12">U6/10.764</f>
        <v>347.45</v>
      </c>
      <c r="W6" s="174">
        <f t="shared" si="8"/>
        <v>4750</v>
      </c>
      <c r="X6" s="175">
        <f t="shared" ref="X6:X18" si="13">W6/10.764</f>
        <v>441.28576737272391</v>
      </c>
      <c r="Z6" s="193"/>
      <c r="AA6" s="90"/>
      <c r="AB6" s="40"/>
      <c r="AC6" s="40"/>
      <c r="AD6" s="40"/>
      <c r="AE6" s="78"/>
      <c r="AF6" s="78"/>
      <c r="AG6" s="40"/>
      <c r="AH6" s="40"/>
      <c r="AI6" s="40"/>
      <c r="AJ6" s="40"/>
      <c r="AK6" s="40"/>
      <c r="AL6" s="40"/>
      <c r="AM6" s="40"/>
    </row>
    <row r="7" spans="1:226" ht="15" customHeight="1">
      <c r="A7" s="122">
        <v>3</v>
      </c>
      <c r="B7" s="806"/>
      <c r="C7" s="123">
        <v>3</v>
      </c>
      <c r="D7" s="124" t="s">
        <v>15</v>
      </c>
      <c r="E7" s="125">
        <f t="shared" si="0"/>
        <v>634.32251999999994</v>
      </c>
      <c r="F7" s="126">
        <f>F5</f>
        <v>58.93</v>
      </c>
      <c r="G7" s="125">
        <f t="shared" si="1"/>
        <v>32.292000000000002</v>
      </c>
      <c r="H7" s="126">
        <f>H5</f>
        <v>3</v>
      </c>
      <c r="I7" s="125">
        <f>SUM(E7,G7)</f>
        <v>666.61451999999997</v>
      </c>
      <c r="J7" s="158">
        <f t="shared" ref="J7:J9" si="14">H7+F7</f>
        <v>61.93</v>
      </c>
      <c r="K7" s="125">
        <f t="shared" si="2"/>
        <v>81.37583999999994</v>
      </c>
      <c r="L7" s="158">
        <f t="shared" si="3"/>
        <v>7.5599999999999952</v>
      </c>
      <c r="M7" s="125">
        <f t="shared" si="4"/>
        <v>747.9903599999999</v>
      </c>
      <c r="N7" s="126">
        <f>N5</f>
        <v>69.489999999999995</v>
      </c>
      <c r="O7" s="125">
        <f t="shared" si="5"/>
        <v>202.22160641476296</v>
      </c>
      <c r="P7" s="158">
        <f t="shared" si="9"/>
        <v>18.786845634964973</v>
      </c>
      <c r="Q7" s="125">
        <f t="shared" si="6"/>
        <v>950.21196641476286</v>
      </c>
      <c r="R7" s="158">
        <f t="shared" si="10"/>
        <v>88.276845634964971</v>
      </c>
      <c r="S7" s="171">
        <f t="shared" si="11"/>
        <v>950</v>
      </c>
      <c r="T7" s="172">
        <v>5</v>
      </c>
      <c r="U7" s="173">
        <f t="shared" si="7"/>
        <v>3739.9517999999994</v>
      </c>
      <c r="V7" s="58">
        <f t="shared" si="12"/>
        <v>347.45</v>
      </c>
      <c r="W7" s="174">
        <f t="shared" si="8"/>
        <v>4750</v>
      </c>
      <c r="X7" s="175">
        <f t="shared" si="13"/>
        <v>441.28576737272391</v>
      </c>
      <c r="Z7" s="193"/>
      <c r="AA7" s="90"/>
      <c r="AB7" s="40"/>
      <c r="AC7" s="40"/>
      <c r="AD7" s="40"/>
      <c r="AE7" s="78"/>
      <c r="AF7" s="78"/>
      <c r="AG7" s="40"/>
      <c r="AH7" s="40"/>
      <c r="AI7" s="40"/>
      <c r="AJ7" s="40"/>
      <c r="AK7" s="40"/>
      <c r="AL7" s="40"/>
      <c r="AM7" s="40"/>
    </row>
    <row r="8" spans="1:226" ht="15" customHeight="1">
      <c r="A8" s="122">
        <v>4</v>
      </c>
      <c r="B8" s="806"/>
      <c r="C8" s="123">
        <v>4</v>
      </c>
      <c r="D8" s="124" t="s">
        <v>15</v>
      </c>
      <c r="E8" s="125">
        <f t="shared" si="0"/>
        <v>634.32251999999994</v>
      </c>
      <c r="F8" s="126">
        <f>F5</f>
        <v>58.93</v>
      </c>
      <c r="G8" s="125">
        <f t="shared" si="1"/>
        <v>32.292000000000002</v>
      </c>
      <c r="H8" s="126">
        <f>H5</f>
        <v>3</v>
      </c>
      <c r="I8" s="125">
        <f t="shared" ref="I8:I18" si="15">SUM(E8,G8)</f>
        <v>666.61451999999997</v>
      </c>
      <c r="J8" s="158">
        <f t="shared" si="14"/>
        <v>61.93</v>
      </c>
      <c r="K8" s="125">
        <f t="shared" si="2"/>
        <v>81.37583999999994</v>
      </c>
      <c r="L8" s="158">
        <f t="shared" si="3"/>
        <v>7.5599999999999952</v>
      </c>
      <c r="M8" s="125">
        <f t="shared" si="4"/>
        <v>747.9903599999999</v>
      </c>
      <c r="N8" s="126">
        <f>N5</f>
        <v>69.489999999999995</v>
      </c>
      <c r="O8" s="125">
        <f t="shared" si="5"/>
        <v>202.22160641476296</v>
      </c>
      <c r="P8" s="158">
        <f t="shared" si="9"/>
        <v>18.786845634964973</v>
      </c>
      <c r="Q8" s="125">
        <f t="shared" si="6"/>
        <v>950.21196641476286</v>
      </c>
      <c r="R8" s="158">
        <f t="shared" si="10"/>
        <v>88.276845634964971</v>
      </c>
      <c r="S8" s="171">
        <f t="shared" si="11"/>
        <v>950</v>
      </c>
      <c r="T8" s="172">
        <v>5</v>
      </c>
      <c r="U8" s="173">
        <f t="shared" si="7"/>
        <v>3739.9517999999994</v>
      </c>
      <c r="V8" s="58">
        <f t="shared" si="12"/>
        <v>347.45</v>
      </c>
      <c r="W8" s="174">
        <f t="shared" si="8"/>
        <v>4750</v>
      </c>
      <c r="X8" s="175">
        <f t="shared" si="13"/>
        <v>441.28576737272391</v>
      </c>
      <c r="Z8" s="193"/>
      <c r="AA8" s="90"/>
      <c r="AB8" s="40"/>
      <c r="AC8" s="40"/>
      <c r="AD8" s="40"/>
      <c r="AE8" s="78"/>
      <c r="AF8" s="78"/>
      <c r="AG8" s="40"/>
      <c r="AH8" s="40"/>
      <c r="AI8" s="40"/>
      <c r="AJ8" s="40"/>
      <c r="AK8" s="40"/>
      <c r="AL8" s="40"/>
      <c r="AM8" s="40"/>
    </row>
    <row r="9" spans="1:226" ht="15" customHeight="1">
      <c r="A9" s="122">
        <v>5</v>
      </c>
      <c r="B9" s="806"/>
      <c r="C9" s="123">
        <v>5</v>
      </c>
      <c r="D9" s="127" t="s">
        <v>18</v>
      </c>
      <c r="E9" s="128">
        <f t="shared" si="0"/>
        <v>379.64627999999999</v>
      </c>
      <c r="F9" s="129">
        <v>35.270000000000003</v>
      </c>
      <c r="G9" s="130">
        <f t="shared" si="1"/>
        <v>41.979599999999998</v>
      </c>
      <c r="H9" s="129">
        <v>3.9</v>
      </c>
      <c r="I9" s="128">
        <f t="shared" si="15"/>
        <v>421.62588</v>
      </c>
      <c r="J9" s="159">
        <f t="shared" si="14"/>
        <v>39.17</v>
      </c>
      <c r="K9" s="128">
        <f t="shared" si="2"/>
        <v>58.55615999999997</v>
      </c>
      <c r="L9" s="128">
        <f t="shared" si="3"/>
        <v>5.4399999999999977</v>
      </c>
      <c r="M9" s="128">
        <f t="shared" si="4"/>
        <v>480.18203999999997</v>
      </c>
      <c r="N9" s="129">
        <v>44.61</v>
      </c>
      <c r="O9" s="129">
        <f t="shared" si="5"/>
        <v>129.81876330641208</v>
      </c>
      <c r="P9" s="129">
        <f t="shared" si="9"/>
        <v>12.060457386325909</v>
      </c>
      <c r="Q9" s="128">
        <f t="shared" si="6"/>
        <v>610.00080330641208</v>
      </c>
      <c r="R9" s="159">
        <f t="shared" si="10"/>
        <v>56.670457386325907</v>
      </c>
      <c r="S9" s="176">
        <f t="shared" si="11"/>
        <v>610</v>
      </c>
      <c r="T9" s="172">
        <v>5</v>
      </c>
      <c r="U9" s="173">
        <f t="shared" si="7"/>
        <v>2400.9101999999998</v>
      </c>
      <c r="V9" s="58">
        <f t="shared" si="12"/>
        <v>223.04999999999998</v>
      </c>
      <c r="W9" s="174">
        <f t="shared" si="8"/>
        <v>3050</v>
      </c>
      <c r="X9" s="175">
        <f t="shared" si="13"/>
        <v>283.3519137866964</v>
      </c>
      <c r="Z9" s="193"/>
      <c r="AA9" s="90"/>
      <c r="AB9" s="40"/>
      <c r="AC9" s="40"/>
      <c r="AD9" s="40"/>
      <c r="AE9" s="78"/>
      <c r="AF9" s="78"/>
      <c r="AG9" s="40"/>
      <c r="AH9" s="40"/>
      <c r="AI9" s="40"/>
      <c r="AJ9" s="40"/>
      <c r="AK9" s="40"/>
      <c r="AL9" s="40"/>
      <c r="AM9" s="40"/>
    </row>
    <row r="10" spans="1:226" ht="15" customHeight="1">
      <c r="A10" s="122">
        <v>6</v>
      </c>
      <c r="B10" s="806"/>
      <c r="C10" s="123">
        <v>6</v>
      </c>
      <c r="D10" s="127" t="s">
        <v>18</v>
      </c>
      <c r="E10" s="128">
        <f t="shared" si="0"/>
        <v>379.64627999999999</v>
      </c>
      <c r="F10" s="129">
        <f>F9</f>
        <v>35.270000000000003</v>
      </c>
      <c r="G10" s="130">
        <f t="shared" si="1"/>
        <v>41.979599999999998</v>
      </c>
      <c r="H10" s="129">
        <f>H9</f>
        <v>3.9</v>
      </c>
      <c r="I10" s="128">
        <f t="shared" si="15"/>
        <v>421.62588</v>
      </c>
      <c r="J10" s="159">
        <f t="shared" ref="J10:J18" si="16">H10+F10</f>
        <v>39.17</v>
      </c>
      <c r="K10" s="128">
        <f t="shared" si="2"/>
        <v>58.55615999999997</v>
      </c>
      <c r="L10" s="128">
        <f t="shared" si="3"/>
        <v>5.4399999999999977</v>
      </c>
      <c r="M10" s="128">
        <f t="shared" si="4"/>
        <v>480.18203999999997</v>
      </c>
      <c r="N10" s="129">
        <f>N9</f>
        <v>44.61</v>
      </c>
      <c r="O10" s="129">
        <f t="shared" si="5"/>
        <v>129.81876330641208</v>
      </c>
      <c r="P10" s="129">
        <f t="shared" si="9"/>
        <v>12.060457386325909</v>
      </c>
      <c r="Q10" s="128">
        <f t="shared" si="6"/>
        <v>610.00080330641208</v>
      </c>
      <c r="R10" s="159">
        <f t="shared" si="10"/>
        <v>56.670457386325907</v>
      </c>
      <c r="S10" s="176">
        <f t="shared" si="11"/>
        <v>610</v>
      </c>
      <c r="T10" s="172">
        <v>5</v>
      </c>
      <c r="U10" s="173">
        <f t="shared" si="7"/>
        <v>2400.9101999999998</v>
      </c>
      <c r="V10" s="58">
        <f t="shared" si="12"/>
        <v>223.04999999999998</v>
      </c>
      <c r="W10" s="174">
        <f t="shared" si="8"/>
        <v>3050</v>
      </c>
      <c r="X10" s="175">
        <f t="shared" si="13"/>
        <v>283.3519137866964</v>
      </c>
      <c r="Z10" s="193"/>
      <c r="AA10" s="90"/>
      <c r="AB10" s="40"/>
      <c r="AC10" s="40"/>
      <c r="AD10" s="40"/>
      <c r="AE10" s="90"/>
      <c r="AF10" s="78"/>
      <c r="AG10" s="40"/>
      <c r="AH10" s="40"/>
      <c r="AI10" s="40"/>
      <c r="AJ10" s="40"/>
      <c r="AK10" s="40"/>
      <c r="AL10" s="40"/>
      <c r="AM10" s="40"/>
    </row>
    <row r="11" spans="1:226" ht="15" customHeight="1">
      <c r="A11" s="122">
        <v>7</v>
      </c>
      <c r="B11" s="806"/>
      <c r="C11" s="123">
        <v>7</v>
      </c>
      <c r="D11" s="131" t="s">
        <v>19</v>
      </c>
      <c r="E11" s="132">
        <f t="shared" si="0"/>
        <v>911.92607999999996</v>
      </c>
      <c r="F11" s="133">
        <v>84.72</v>
      </c>
      <c r="G11" s="132">
        <f t="shared" si="1"/>
        <v>32.937840000000001</v>
      </c>
      <c r="H11" s="133">
        <v>3.06</v>
      </c>
      <c r="I11" s="132">
        <f t="shared" si="15"/>
        <v>944.86392000000001</v>
      </c>
      <c r="J11" s="132">
        <f t="shared" si="16"/>
        <v>87.78</v>
      </c>
      <c r="K11" s="132">
        <f t="shared" si="2"/>
        <v>98.921159999999972</v>
      </c>
      <c r="L11" s="132">
        <f t="shared" si="3"/>
        <v>9.1899999999999977</v>
      </c>
      <c r="M11" s="132">
        <f t="shared" si="4"/>
        <v>1043.7850799999999</v>
      </c>
      <c r="N11" s="133">
        <v>96.97</v>
      </c>
      <c r="O11" s="133">
        <f t="shared" si="5"/>
        <v>282.19066303122128</v>
      </c>
      <c r="P11" s="133">
        <f t="shared" si="9"/>
        <v>26.216152269715838</v>
      </c>
      <c r="Q11" s="132">
        <f t="shared" si="6"/>
        <v>1325.9757430312211</v>
      </c>
      <c r="R11" s="133">
        <f t="shared" si="10"/>
        <v>123.18615226971583</v>
      </c>
      <c r="S11" s="177">
        <f t="shared" si="11"/>
        <v>1326</v>
      </c>
      <c r="T11" s="172">
        <v>5</v>
      </c>
      <c r="U11" s="173">
        <f t="shared" si="7"/>
        <v>5218.9253999999992</v>
      </c>
      <c r="V11" s="58">
        <f t="shared" si="12"/>
        <v>484.84999999999997</v>
      </c>
      <c r="W11" s="174">
        <f t="shared" si="8"/>
        <v>6630</v>
      </c>
      <c r="X11" s="175">
        <f t="shared" si="13"/>
        <v>615.94202898550725</v>
      </c>
      <c r="Z11" s="193"/>
      <c r="AA11" s="90"/>
      <c r="AB11" s="40"/>
      <c r="AC11" s="40"/>
      <c r="AD11" s="40"/>
      <c r="AE11" s="90"/>
      <c r="AF11" s="78"/>
      <c r="AG11" s="40"/>
      <c r="AH11" s="40"/>
      <c r="AI11" s="40"/>
      <c r="AJ11" s="40"/>
      <c r="AK11" s="40"/>
      <c r="AL11" s="40"/>
      <c r="AM11" s="40"/>
    </row>
    <row r="12" spans="1:226" s="52" customFormat="1" ht="15" customHeight="1">
      <c r="A12" s="122">
        <v>8</v>
      </c>
      <c r="B12" s="806"/>
      <c r="C12" s="123">
        <v>8</v>
      </c>
      <c r="D12" s="127" t="s">
        <v>18</v>
      </c>
      <c r="E12" s="128">
        <f t="shared" si="0"/>
        <v>379.64627999999999</v>
      </c>
      <c r="F12" s="129">
        <f>F9</f>
        <v>35.270000000000003</v>
      </c>
      <c r="G12" s="128">
        <f t="shared" si="1"/>
        <v>41.979599999999998</v>
      </c>
      <c r="H12" s="129">
        <f>H9</f>
        <v>3.9</v>
      </c>
      <c r="I12" s="128">
        <f t="shared" si="15"/>
        <v>421.62588</v>
      </c>
      <c r="J12" s="159">
        <f t="shared" si="16"/>
        <v>39.17</v>
      </c>
      <c r="K12" s="159">
        <f t="shared" si="2"/>
        <v>58.55615999999997</v>
      </c>
      <c r="L12" s="159">
        <f t="shared" ref="L12:L18" si="17">N12-J12</f>
        <v>5.4399999999999977</v>
      </c>
      <c r="M12" s="128">
        <f t="shared" si="4"/>
        <v>480.18203999999997</v>
      </c>
      <c r="N12" s="129">
        <f>N9</f>
        <v>44.61</v>
      </c>
      <c r="O12" s="129">
        <f t="shared" si="5"/>
        <v>129.81876330641208</v>
      </c>
      <c r="P12" s="129">
        <f t="shared" si="9"/>
        <v>12.060457386325909</v>
      </c>
      <c r="Q12" s="128">
        <f t="shared" si="6"/>
        <v>610.00080330641208</v>
      </c>
      <c r="R12" s="159">
        <f t="shared" si="10"/>
        <v>56.670457386325907</v>
      </c>
      <c r="S12" s="176">
        <f t="shared" si="11"/>
        <v>610</v>
      </c>
      <c r="T12" s="172">
        <v>5</v>
      </c>
      <c r="U12" s="173">
        <f t="shared" si="7"/>
        <v>2400.9101999999998</v>
      </c>
      <c r="V12" s="58">
        <f t="shared" si="12"/>
        <v>223.04999999999998</v>
      </c>
      <c r="W12" s="174">
        <f t="shared" si="8"/>
        <v>3050</v>
      </c>
      <c r="X12" s="175">
        <f t="shared" si="13"/>
        <v>283.3519137866964</v>
      </c>
      <c r="Y12" s="51"/>
      <c r="Z12" s="193"/>
      <c r="AA12" s="90"/>
      <c r="AB12" s="40"/>
      <c r="AC12" s="40"/>
      <c r="AD12" s="40"/>
      <c r="AE12" s="90"/>
      <c r="AF12" s="78"/>
      <c r="AG12" s="40"/>
      <c r="AH12" s="40"/>
      <c r="AI12" s="40"/>
      <c r="AJ12" s="40"/>
      <c r="AK12" s="40"/>
      <c r="AL12" s="40"/>
      <c r="AM12" s="40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197"/>
    </row>
    <row r="13" spans="1:226" s="119" customFormat="1" ht="15" customHeight="1">
      <c r="A13" s="122">
        <v>9</v>
      </c>
      <c r="B13" s="806"/>
      <c r="C13" s="123">
        <v>9</v>
      </c>
      <c r="D13" s="127" t="s">
        <v>18</v>
      </c>
      <c r="E13" s="128">
        <f t="shared" si="0"/>
        <v>379.64627999999999</v>
      </c>
      <c r="F13" s="129">
        <f>F12</f>
        <v>35.270000000000003</v>
      </c>
      <c r="G13" s="128">
        <f t="shared" si="1"/>
        <v>41.979599999999998</v>
      </c>
      <c r="H13" s="129">
        <f>H9</f>
        <v>3.9</v>
      </c>
      <c r="I13" s="128">
        <f t="shared" si="15"/>
        <v>421.62588</v>
      </c>
      <c r="J13" s="159">
        <f t="shared" si="16"/>
        <v>39.17</v>
      </c>
      <c r="K13" s="159">
        <f t="shared" si="2"/>
        <v>58.55615999999997</v>
      </c>
      <c r="L13" s="159">
        <f t="shared" si="17"/>
        <v>5.4399999999999977</v>
      </c>
      <c r="M13" s="128">
        <f t="shared" si="4"/>
        <v>480.18203999999997</v>
      </c>
      <c r="N13" s="129">
        <f>N9</f>
        <v>44.61</v>
      </c>
      <c r="O13" s="129">
        <f t="shared" si="5"/>
        <v>129.81876330641208</v>
      </c>
      <c r="P13" s="129">
        <f t="shared" si="9"/>
        <v>12.060457386325909</v>
      </c>
      <c r="Q13" s="128">
        <f t="shared" si="6"/>
        <v>610.00080330641208</v>
      </c>
      <c r="R13" s="159">
        <f t="shared" ref="R13:R18" si="18">P13+N13</f>
        <v>56.670457386325907</v>
      </c>
      <c r="S13" s="176">
        <f t="shared" si="11"/>
        <v>610</v>
      </c>
      <c r="T13" s="172">
        <v>5</v>
      </c>
      <c r="U13" s="173">
        <f t="shared" si="7"/>
        <v>2400.9101999999998</v>
      </c>
      <c r="V13" s="58">
        <f t="shared" si="12"/>
        <v>223.04999999999998</v>
      </c>
      <c r="W13" s="174">
        <f t="shared" si="8"/>
        <v>3050</v>
      </c>
      <c r="X13" s="175">
        <f t="shared" si="13"/>
        <v>283.3519137866964</v>
      </c>
      <c r="Y13" s="51"/>
      <c r="Z13" s="193"/>
      <c r="AA13" s="90"/>
      <c r="AB13" s="40"/>
      <c r="AC13" s="40"/>
      <c r="AD13" s="194"/>
      <c r="AE13" s="90"/>
      <c r="AF13" s="195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4"/>
      <c r="BQ13" s="194"/>
      <c r="BR13" s="194"/>
      <c r="BS13" s="194"/>
      <c r="BT13" s="194"/>
      <c r="BU13" s="194"/>
      <c r="BV13" s="194"/>
      <c r="BW13" s="194"/>
      <c r="BX13" s="194"/>
      <c r="BY13" s="194"/>
      <c r="BZ13" s="194"/>
      <c r="CA13" s="194"/>
      <c r="CB13" s="194"/>
      <c r="CC13" s="194"/>
      <c r="CD13" s="194"/>
      <c r="CE13" s="194"/>
      <c r="CF13" s="194"/>
      <c r="CG13" s="194"/>
      <c r="CH13" s="194"/>
      <c r="CI13" s="194"/>
      <c r="CJ13" s="194"/>
      <c r="CK13" s="194"/>
      <c r="CL13" s="194"/>
      <c r="CM13" s="194"/>
      <c r="CN13" s="194"/>
      <c r="CO13" s="194"/>
      <c r="CP13" s="194"/>
      <c r="CQ13" s="194"/>
      <c r="CR13" s="194"/>
      <c r="CS13" s="194"/>
      <c r="CT13" s="194"/>
      <c r="CU13" s="194"/>
      <c r="CV13" s="194"/>
      <c r="CW13" s="194"/>
      <c r="CX13" s="194"/>
      <c r="CY13" s="194"/>
      <c r="CZ13" s="194"/>
      <c r="DA13" s="194"/>
      <c r="DB13" s="194"/>
      <c r="DC13" s="194"/>
      <c r="DD13" s="194"/>
      <c r="DE13" s="194"/>
      <c r="DF13" s="194"/>
      <c r="DG13" s="194"/>
      <c r="DH13" s="194"/>
      <c r="DI13" s="194"/>
      <c r="DJ13" s="194"/>
      <c r="DK13" s="194"/>
      <c r="DL13" s="194"/>
      <c r="DM13" s="194"/>
      <c r="DN13" s="194"/>
      <c r="DO13" s="194"/>
      <c r="DP13" s="194"/>
      <c r="DQ13" s="194"/>
      <c r="DR13" s="194"/>
      <c r="DS13" s="194"/>
      <c r="DT13" s="194"/>
      <c r="DU13" s="194"/>
      <c r="DV13" s="194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8"/>
    </row>
    <row r="14" spans="1:226" s="119" customFormat="1" ht="15" customHeight="1">
      <c r="A14" s="122">
        <v>24</v>
      </c>
      <c r="B14" s="806"/>
      <c r="C14" s="123">
        <v>10</v>
      </c>
      <c r="D14" s="127" t="s">
        <v>18</v>
      </c>
      <c r="E14" s="128">
        <f t="shared" si="0"/>
        <v>417.64319999999992</v>
      </c>
      <c r="F14" s="129">
        <v>38.799999999999997</v>
      </c>
      <c r="G14" s="128">
        <f t="shared" si="1"/>
        <v>25.725960000000001</v>
      </c>
      <c r="H14" s="129">
        <v>2.39</v>
      </c>
      <c r="I14" s="128">
        <f t="shared" si="15"/>
        <v>443.36915999999991</v>
      </c>
      <c r="J14" s="159">
        <f t="shared" si="16"/>
        <v>41.19</v>
      </c>
      <c r="K14" s="159">
        <f t="shared" si="2"/>
        <v>69.212519999999998</v>
      </c>
      <c r="L14" s="159">
        <f t="shared" si="17"/>
        <v>6.43</v>
      </c>
      <c r="M14" s="128">
        <f t="shared" si="4"/>
        <v>512.58167999999989</v>
      </c>
      <c r="N14" s="129">
        <v>47.62</v>
      </c>
      <c r="O14" s="129">
        <f t="shared" si="5"/>
        <v>138.57811048310566</v>
      </c>
      <c r="P14" s="129">
        <f t="shared" si="9"/>
        <v>12.874220594863031</v>
      </c>
      <c r="Q14" s="128">
        <f t="shared" si="6"/>
        <v>651.15979048310555</v>
      </c>
      <c r="R14" s="159">
        <f t="shared" si="18"/>
        <v>60.49422059486303</v>
      </c>
      <c r="S14" s="176">
        <f t="shared" si="11"/>
        <v>651</v>
      </c>
      <c r="T14" s="172">
        <v>5</v>
      </c>
      <c r="U14" s="173">
        <f t="shared" si="7"/>
        <v>2562.9083999999993</v>
      </c>
      <c r="V14" s="58">
        <f t="shared" si="12"/>
        <v>238.09999999999997</v>
      </c>
      <c r="W14" s="174">
        <f t="shared" si="8"/>
        <v>3255</v>
      </c>
      <c r="X14" s="175">
        <f t="shared" si="13"/>
        <v>302.396878483835</v>
      </c>
      <c r="Y14" s="51"/>
      <c r="Z14" s="193"/>
      <c r="AA14" s="90"/>
      <c r="AB14" s="40"/>
      <c r="AC14" s="40"/>
      <c r="AD14" s="194"/>
      <c r="AE14" s="90"/>
      <c r="AF14" s="195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4"/>
      <c r="CH14" s="194"/>
      <c r="CI14" s="194"/>
      <c r="CJ14" s="194"/>
      <c r="CK14" s="194"/>
      <c r="CL14" s="194"/>
      <c r="CM14" s="194"/>
      <c r="CN14" s="194"/>
      <c r="CO14" s="194"/>
      <c r="CP14" s="194"/>
      <c r="CQ14" s="194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4"/>
      <c r="DH14" s="194"/>
      <c r="DI14" s="194"/>
      <c r="DJ14" s="194"/>
      <c r="DK14" s="194"/>
      <c r="DL14" s="194"/>
      <c r="DM14" s="194"/>
      <c r="DN14" s="194"/>
      <c r="DO14" s="194"/>
      <c r="DP14" s="194"/>
      <c r="DQ14" s="194"/>
      <c r="DR14" s="194"/>
      <c r="DS14" s="194"/>
      <c r="DT14" s="194"/>
      <c r="DU14" s="194"/>
      <c r="DV14" s="194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8"/>
    </row>
    <row r="15" spans="1:226" s="119" customFormat="1" ht="15" customHeight="1">
      <c r="A15" s="122">
        <v>16</v>
      </c>
      <c r="B15" s="806"/>
      <c r="C15" s="123">
        <v>11</v>
      </c>
      <c r="D15" s="124" t="s">
        <v>15</v>
      </c>
      <c r="E15" s="125">
        <f t="shared" si="0"/>
        <v>634.32251999999994</v>
      </c>
      <c r="F15" s="126">
        <v>58.93</v>
      </c>
      <c r="G15" s="125">
        <f t="shared" si="1"/>
        <v>32.292000000000002</v>
      </c>
      <c r="H15" s="126">
        <v>3</v>
      </c>
      <c r="I15" s="125">
        <f t="shared" si="15"/>
        <v>666.61451999999997</v>
      </c>
      <c r="J15" s="125">
        <f t="shared" si="16"/>
        <v>61.93</v>
      </c>
      <c r="K15" s="125">
        <f t="shared" si="2"/>
        <v>81.37583999999994</v>
      </c>
      <c r="L15" s="158">
        <f t="shared" si="17"/>
        <v>7.5599999999999952</v>
      </c>
      <c r="M15" s="125">
        <f t="shared" si="4"/>
        <v>747.9903599999999</v>
      </c>
      <c r="N15" s="126">
        <v>69.489999999999995</v>
      </c>
      <c r="O15" s="125">
        <f t="shared" si="5"/>
        <v>202.22160641476296</v>
      </c>
      <c r="P15" s="158">
        <f t="shared" si="9"/>
        <v>18.786845634964973</v>
      </c>
      <c r="Q15" s="125">
        <f t="shared" si="6"/>
        <v>950.21196641476286</v>
      </c>
      <c r="R15" s="158">
        <f t="shared" si="18"/>
        <v>88.276845634964971</v>
      </c>
      <c r="S15" s="171">
        <f t="shared" si="11"/>
        <v>950</v>
      </c>
      <c r="T15" s="172">
        <v>5</v>
      </c>
      <c r="U15" s="173">
        <f t="shared" si="7"/>
        <v>3739.9517999999994</v>
      </c>
      <c r="V15" s="58">
        <f t="shared" si="12"/>
        <v>347.45</v>
      </c>
      <c r="W15" s="174">
        <f t="shared" si="8"/>
        <v>4750</v>
      </c>
      <c r="X15" s="175">
        <f t="shared" si="13"/>
        <v>441.28576737272391</v>
      </c>
      <c r="Y15" s="51"/>
      <c r="Z15" s="193"/>
      <c r="AA15" s="90"/>
      <c r="AB15" s="40"/>
      <c r="AC15" s="40"/>
      <c r="AD15" s="194"/>
      <c r="AE15" s="90"/>
      <c r="AF15" s="195"/>
      <c r="AG15" s="194"/>
      <c r="AH15" s="194"/>
      <c r="AI15" s="194"/>
      <c r="AJ15" s="194"/>
      <c r="AK15" s="194"/>
      <c r="AL15" s="194"/>
      <c r="AM15" s="194"/>
      <c r="AN15" s="194"/>
      <c r="AO15" s="194"/>
      <c r="AP15" s="194"/>
      <c r="AQ15" s="194"/>
      <c r="AR15" s="194"/>
      <c r="AS15" s="194"/>
      <c r="AT15" s="194"/>
      <c r="AU15" s="194"/>
      <c r="AV15" s="194"/>
      <c r="AW15" s="194"/>
      <c r="AX15" s="194"/>
      <c r="AY15" s="194"/>
      <c r="AZ15" s="194"/>
      <c r="BA15" s="194"/>
      <c r="BB15" s="194"/>
      <c r="BC15" s="194"/>
      <c r="BD15" s="194"/>
      <c r="BE15" s="194"/>
      <c r="BF15" s="194"/>
      <c r="BG15" s="194"/>
      <c r="BH15" s="194"/>
      <c r="BI15" s="194"/>
      <c r="BJ15" s="194"/>
      <c r="BK15" s="194"/>
      <c r="BL15" s="194"/>
      <c r="BM15" s="194"/>
      <c r="BN15" s="194"/>
      <c r="BO15" s="194"/>
      <c r="BP15" s="194"/>
      <c r="BQ15" s="194"/>
      <c r="BR15" s="194"/>
      <c r="BS15" s="194"/>
      <c r="BT15" s="194"/>
      <c r="BU15" s="194"/>
      <c r="BV15" s="194"/>
      <c r="BW15" s="194"/>
      <c r="BX15" s="194"/>
      <c r="BY15" s="194"/>
      <c r="BZ15" s="194"/>
      <c r="CA15" s="194"/>
      <c r="CB15" s="194"/>
      <c r="CC15" s="194"/>
      <c r="CD15" s="194"/>
      <c r="CE15" s="194"/>
      <c r="CF15" s="194"/>
      <c r="CG15" s="194"/>
      <c r="CH15" s="194"/>
      <c r="CI15" s="194"/>
      <c r="CJ15" s="194"/>
      <c r="CK15" s="194"/>
      <c r="CL15" s="194"/>
      <c r="CM15" s="194"/>
      <c r="CN15" s="194"/>
      <c r="CO15" s="194"/>
      <c r="CP15" s="194"/>
      <c r="CQ15" s="194"/>
      <c r="CR15" s="194"/>
      <c r="CS15" s="194"/>
      <c r="CT15" s="194"/>
      <c r="CU15" s="194"/>
      <c r="CV15" s="194"/>
      <c r="CW15" s="194"/>
      <c r="CX15" s="194"/>
      <c r="CY15" s="194"/>
      <c r="CZ15" s="194"/>
      <c r="DA15" s="194"/>
      <c r="DB15" s="194"/>
      <c r="DC15" s="194"/>
      <c r="DD15" s="194"/>
      <c r="DE15" s="194"/>
      <c r="DF15" s="194"/>
      <c r="DG15" s="194"/>
      <c r="DH15" s="194"/>
      <c r="DI15" s="194"/>
      <c r="DJ15" s="194"/>
      <c r="DK15" s="194"/>
      <c r="DL15" s="194"/>
      <c r="DM15" s="194"/>
      <c r="DN15" s="194"/>
      <c r="DO15" s="194"/>
      <c r="DP15" s="194"/>
      <c r="DQ15" s="194"/>
      <c r="DR15" s="194"/>
      <c r="DS15" s="194"/>
      <c r="DT15" s="194"/>
      <c r="DU15" s="194"/>
      <c r="DV15" s="194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8"/>
    </row>
    <row r="16" spans="1:226" s="119" customFormat="1" ht="15" customHeight="1">
      <c r="A16" s="122">
        <v>17</v>
      </c>
      <c r="B16" s="806"/>
      <c r="C16" s="123">
        <v>12</v>
      </c>
      <c r="D16" s="124" t="s">
        <v>15</v>
      </c>
      <c r="E16" s="125">
        <f t="shared" si="0"/>
        <v>634.32251999999994</v>
      </c>
      <c r="F16" s="126">
        <f>F15</f>
        <v>58.93</v>
      </c>
      <c r="G16" s="125">
        <f t="shared" si="1"/>
        <v>32.292000000000002</v>
      </c>
      <c r="H16" s="126">
        <f>H15</f>
        <v>3</v>
      </c>
      <c r="I16" s="125">
        <f t="shared" si="15"/>
        <v>666.61451999999997</v>
      </c>
      <c r="J16" s="125">
        <f t="shared" si="16"/>
        <v>61.93</v>
      </c>
      <c r="K16" s="125">
        <f t="shared" si="2"/>
        <v>81.37583999999994</v>
      </c>
      <c r="L16" s="158">
        <f t="shared" si="17"/>
        <v>7.5599999999999952</v>
      </c>
      <c r="M16" s="125">
        <f t="shared" si="4"/>
        <v>747.9903599999999</v>
      </c>
      <c r="N16" s="126">
        <f>N15</f>
        <v>69.489999999999995</v>
      </c>
      <c r="O16" s="125">
        <f t="shared" si="5"/>
        <v>202.22160641476296</v>
      </c>
      <c r="P16" s="158">
        <f t="shared" si="9"/>
        <v>18.786845634964973</v>
      </c>
      <c r="Q16" s="125">
        <f t="shared" si="6"/>
        <v>950.21196641476286</v>
      </c>
      <c r="R16" s="158">
        <f t="shared" si="18"/>
        <v>88.276845634964971</v>
      </c>
      <c r="S16" s="171">
        <f t="shared" si="11"/>
        <v>950</v>
      </c>
      <c r="T16" s="172">
        <v>5</v>
      </c>
      <c r="U16" s="173">
        <f t="shared" si="7"/>
        <v>3739.9517999999994</v>
      </c>
      <c r="V16" s="58">
        <f t="shared" si="12"/>
        <v>347.45</v>
      </c>
      <c r="W16" s="174">
        <f t="shared" si="8"/>
        <v>4750</v>
      </c>
      <c r="X16" s="175">
        <f t="shared" si="13"/>
        <v>441.28576737272391</v>
      </c>
      <c r="Y16" s="51"/>
      <c r="Z16" s="193"/>
      <c r="AA16" s="90"/>
      <c r="AB16" s="40"/>
      <c r="AC16" s="40"/>
      <c r="AD16" s="194"/>
      <c r="AE16" s="90"/>
      <c r="AF16" s="195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94"/>
      <c r="BE16" s="194"/>
      <c r="BF16" s="194"/>
      <c r="BG16" s="194"/>
      <c r="BH16" s="194"/>
      <c r="BI16" s="194"/>
      <c r="BJ16" s="194"/>
      <c r="BK16" s="194"/>
      <c r="BL16" s="194"/>
      <c r="BM16" s="194"/>
      <c r="BN16" s="194"/>
      <c r="BO16" s="194"/>
      <c r="BP16" s="194"/>
      <c r="BQ16" s="194"/>
      <c r="BR16" s="194"/>
      <c r="BS16" s="194"/>
      <c r="BT16" s="194"/>
      <c r="BU16" s="194"/>
      <c r="BV16" s="194"/>
      <c r="BW16" s="194"/>
      <c r="BX16" s="194"/>
      <c r="BY16" s="194"/>
      <c r="BZ16" s="194"/>
      <c r="CA16" s="194"/>
      <c r="CB16" s="194"/>
      <c r="CC16" s="194"/>
      <c r="CD16" s="194"/>
      <c r="CE16" s="194"/>
      <c r="CF16" s="194"/>
      <c r="CG16" s="194"/>
      <c r="CH16" s="194"/>
      <c r="CI16" s="194"/>
      <c r="CJ16" s="194"/>
      <c r="CK16" s="194"/>
      <c r="CL16" s="194"/>
      <c r="CM16" s="194"/>
      <c r="CN16" s="194"/>
      <c r="CO16" s="194"/>
      <c r="CP16" s="194"/>
      <c r="CQ16" s="194"/>
      <c r="CR16" s="194"/>
      <c r="CS16" s="194"/>
      <c r="CT16" s="194"/>
      <c r="CU16" s="194"/>
      <c r="CV16" s="194"/>
      <c r="CW16" s="194"/>
      <c r="CX16" s="194"/>
      <c r="CY16" s="194"/>
      <c r="CZ16" s="194"/>
      <c r="DA16" s="194"/>
      <c r="DB16" s="194"/>
      <c r="DC16" s="194"/>
      <c r="DD16" s="194"/>
      <c r="DE16" s="194"/>
      <c r="DF16" s="194"/>
      <c r="DG16" s="194"/>
      <c r="DH16" s="194"/>
      <c r="DI16" s="194"/>
      <c r="DJ16" s="194"/>
      <c r="DK16" s="194"/>
      <c r="DL16" s="194"/>
      <c r="DM16" s="194"/>
      <c r="DN16" s="194"/>
      <c r="DO16" s="194"/>
      <c r="DP16" s="194"/>
      <c r="DQ16" s="194"/>
      <c r="DR16" s="194"/>
      <c r="DS16" s="194"/>
      <c r="DT16" s="194"/>
      <c r="DU16" s="194"/>
      <c r="DV16" s="194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8"/>
    </row>
    <row r="17" spans="1:226" s="119" customFormat="1" ht="15" customHeight="1">
      <c r="A17" s="122">
        <v>19</v>
      </c>
      <c r="B17" s="806"/>
      <c r="C17" s="123">
        <v>13</v>
      </c>
      <c r="D17" s="134" t="s">
        <v>23</v>
      </c>
      <c r="E17" s="135">
        <f t="shared" ref="E17" si="19">F17*$Z$1</f>
        <v>515.27267999999992</v>
      </c>
      <c r="F17" s="136">
        <v>47.87</v>
      </c>
      <c r="G17" s="137">
        <f t="shared" ref="G17" si="20">H17*$Z$1</f>
        <v>41.333759999999998</v>
      </c>
      <c r="H17" s="136">
        <v>3.84</v>
      </c>
      <c r="I17" s="137">
        <f t="shared" ref="I17" si="21">SUM(E17,G17)</f>
        <v>556.60643999999991</v>
      </c>
      <c r="J17" s="137">
        <f t="shared" ref="J17" si="22">H17+F17</f>
        <v>51.709999999999994</v>
      </c>
      <c r="K17" s="136">
        <f t="shared" ref="K17" si="23">L17*$Z$1</f>
        <v>82.452240000000032</v>
      </c>
      <c r="L17" s="136">
        <f t="shared" ref="L17" si="24">N17-J17</f>
        <v>7.6600000000000037</v>
      </c>
      <c r="M17" s="137">
        <f t="shared" ref="M17" si="25">N17*$Z$1</f>
        <v>639.05867999999998</v>
      </c>
      <c r="N17" s="136">
        <v>59.37</v>
      </c>
      <c r="O17" s="136">
        <f t="shared" ref="O17" si="26">P17*$Z$1</f>
        <v>172.77157537551415</v>
      </c>
      <c r="P17" s="136">
        <f t="shared" si="9"/>
        <v>16.05087099363751</v>
      </c>
      <c r="Q17" s="135">
        <f t="shared" ref="Q17" si="27">SUM(M17,O17)</f>
        <v>811.83025537551407</v>
      </c>
      <c r="R17" s="178">
        <f t="shared" ref="R17" si="28">P17+N17</f>
        <v>75.420870993637507</v>
      </c>
      <c r="S17" s="179">
        <f t="shared" ref="S17" si="29">ROUND(Q17,0)</f>
        <v>812</v>
      </c>
      <c r="T17" s="172">
        <v>5</v>
      </c>
      <c r="U17" s="180">
        <f t="shared" ref="U17" si="30">M17*T17</f>
        <v>3195.2934</v>
      </c>
      <c r="V17" s="181">
        <f t="shared" ref="V17" si="31">U17/10.764</f>
        <v>296.85000000000002</v>
      </c>
      <c r="W17" s="182">
        <f t="shared" ref="W17" si="32">S17*T17</f>
        <v>4060</v>
      </c>
      <c r="X17" s="183">
        <f t="shared" ref="X17" si="33">W17/10.764</f>
        <v>377.18320327015982</v>
      </c>
      <c r="Y17" s="51"/>
      <c r="Z17" s="193"/>
      <c r="AA17" s="90"/>
      <c r="AB17" s="40"/>
      <c r="AC17" s="40"/>
      <c r="AD17" s="194"/>
      <c r="AE17" s="90"/>
      <c r="AF17" s="195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4"/>
      <c r="CV17" s="194"/>
      <c r="CW17" s="194"/>
      <c r="CX17" s="194"/>
      <c r="CY17" s="194"/>
      <c r="CZ17" s="194"/>
      <c r="DA17" s="194"/>
      <c r="DB17" s="194"/>
      <c r="DC17" s="194"/>
      <c r="DD17" s="194"/>
      <c r="DE17" s="194"/>
      <c r="DF17" s="194"/>
      <c r="DG17" s="194"/>
      <c r="DH17" s="194"/>
      <c r="DI17" s="194"/>
      <c r="DJ17" s="194"/>
      <c r="DK17" s="194"/>
      <c r="DL17" s="194"/>
      <c r="DM17" s="194"/>
      <c r="DN17" s="194"/>
      <c r="DO17" s="194"/>
      <c r="DP17" s="194"/>
      <c r="DQ17" s="194"/>
      <c r="DR17" s="194"/>
      <c r="DS17" s="194"/>
      <c r="DT17" s="194"/>
      <c r="DU17" s="194"/>
      <c r="DV17" s="194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8"/>
    </row>
    <row r="18" spans="1:226" s="119" customFormat="1" ht="15" customHeight="1">
      <c r="A18" s="122">
        <v>18</v>
      </c>
      <c r="B18" s="806"/>
      <c r="C18" s="123">
        <v>14</v>
      </c>
      <c r="D18" s="124" t="s">
        <v>15</v>
      </c>
      <c r="E18" s="125">
        <f t="shared" si="0"/>
        <v>634.32251999999994</v>
      </c>
      <c r="F18" s="126">
        <f>F15</f>
        <v>58.93</v>
      </c>
      <c r="G18" s="125">
        <f t="shared" si="1"/>
        <v>32.292000000000002</v>
      </c>
      <c r="H18" s="126">
        <f>H15</f>
        <v>3</v>
      </c>
      <c r="I18" s="125">
        <f t="shared" si="15"/>
        <v>666.61451999999997</v>
      </c>
      <c r="J18" s="125">
        <f t="shared" si="16"/>
        <v>61.93</v>
      </c>
      <c r="K18" s="125">
        <f t="shared" si="2"/>
        <v>81.37583999999994</v>
      </c>
      <c r="L18" s="158">
        <f t="shared" si="17"/>
        <v>7.5599999999999952</v>
      </c>
      <c r="M18" s="125">
        <f t="shared" si="4"/>
        <v>747.9903599999999</v>
      </c>
      <c r="N18" s="126">
        <f>N15</f>
        <v>69.489999999999995</v>
      </c>
      <c r="O18" s="125">
        <f t="shared" si="5"/>
        <v>202.22160641476296</v>
      </c>
      <c r="P18" s="136">
        <f t="shared" si="9"/>
        <v>18.786845634964973</v>
      </c>
      <c r="Q18" s="125">
        <f t="shared" si="6"/>
        <v>950.21196641476286</v>
      </c>
      <c r="R18" s="158">
        <f t="shared" si="18"/>
        <v>88.276845634964971</v>
      </c>
      <c r="S18" s="171">
        <f t="shared" si="11"/>
        <v>950</v>
      </c>
      <c r="T18" s="172">
        <v>5</v>
      </c>
      <c r="U18" s="173">
        <f t="shared" si="7"/>
        <v>3739.9517999999994</v>
      </c>
      <c r="V18" s="58">
        <f t="shared" si="12"/>
        <v>347.45</v>
      </c>
      <c r="W18" s="174">
        <f t="shared" si="8"/>
        <v>4750</v>
      </c>
      <c r="X18" s="175">
        <f t="shared" si="13"/>
        <v>441.28576737272391</v>
      </c>
      <c r="Y18" s="51"/>
      <c r="Z18" s="193"/>
      <c r="AA18" s="90"/>
      <c r="AB18" s="40"/>
      <c r="AC18" s="40"/>
      <c r="AD18" s="194"/>
      <c r="AE18" s="90"/>
      <c r="AF18" s="195"/>
      <c r="AG18" s="194"/>
      <c r="AH18" s="194"/>
      <c r="AI18" s="194"/>
      <c r="AJ18" s="194"/>
      <c r="AK18" s="194"/>
      <c r="AL18" s="194"/>
      <c r="AM18" s="194"/>
      <c r="AN18" s="194"/>
      <c r="AO18" s="194"/>
      <c r="AP18" s="194"/>
      <c r="AQ18" s="194"/>
      <c r="AR18" s="194"/>
      <c r="AS18" s="194"/>
      <c r="AT18" s="194"/>
      <c r="AU18" s="194"/>
      <c r="AV18" s="194"/>
      <c r="AW18" s="194"/>
      <c r="AX18" s="194"/>
      <c r="AY18" s="194"/>
      <c r="AZ18" s="194"/>
      <c r="BA18" s="194"/>
      <c r="BB18" s="194"/>
      <c r="BC18" s="194"/>
      <c r="BD18" s="194"/>
      <c r="BE18" s="194"/>
      <c r="BF18" s="194"/>
      <c r="BG18" s="194"/>
      <c r="BH18" s="194"/>
      <c r="BI18" s="194"/>
      <c r="BJ18" s="194"/>
      <c r="BK18" s="194"/>
      <c r="BL18" s="194"/>
      <c r="BM18" s="194"/>
      <c r="BN18" s="194"/>
      <c r="BO18" s="194"/>
      <c r="BP18" s="194"/>
      <c r="BQ18" s="194"/>
      <c r="BR18" s="194"/>
      <c r="BS18" s="194"/>
      <c r="BT18" s="194"/>
      <c r="BU18" s="194"/>
      <c r="BV18" s="194"/>
      <c r="BW18" s="194"/>
      <c r="BX18" s="194"/>
      <c r="BY18" s="194"/>
      <c r="BZ18" s="194"/>
      <c r="CA18" s="194"/>
      <c r="CB18" s="194"/>
      <c r="CC18" s="194"/>
      <c r="CD18" s="194"/>
      <c r="CE18" s="194"/>
      <c r="CF18" s="194"/>
      <c r="CG18" s="194"/>
      <c r="CH18" s="194"/>
      <c r="CI18" s="194"/>
      <c r="CJ18" s="194"/>
      <c r="CK18" s="194"/>
      <c r="CL18" s="194"/>
      <c r="CM18" s="194"/>
      <c r="CN18" s="194"/>
      <c r="CO18" s="194"/>
      <c r="CP18" s="194"/>
      <c r="CQ18" s="194"/>
      <c r="CR18" s="194"/>
      <c r="CS18" s="194"/>
      <c r="CT18" s="194"/>
      <c r="CU18" s="194"/>
      <c r="CV18" s="194"/>
      <c r="CW18" s="194"/>
      <c r="CX18" s="194"/>
      <c r="CY18" s="194"/>
      <c r="CZ18" s="194"/>
      <c r="DA18" s="194"/>
      <c r="DB18" s="194"/>
      <c r="DC18" s="194"/>
      <c r="DD18" s="194"/>
      <c r="DE18" s="194"/>
      <c r="DF18" s="194"/>
      <c r="DG18" s="194"/>
      <c r="DH18" s="194"/>
      <c r="DI18" s="194"/>
      <c r="DJ18" s="194"/>
      <c r="DK18" s="194"/>
      <c r="DL18" s="194"/>
      <c r="DM18" s="194"/>
      <c r="DN18" s="194"/>
      <c r="DO18" s="194"/>
      <c r="DP18" s="194"/>
      <c r="DQ18" s="194"/>
      <c r="DR18" s="194"/>
      <c r="DS18" s="194"/>
      <c r="DT18" s="194"/>
      <c r="DU18" s="194"/>
      <c r="DV18" s="194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8"/>
    </row>
    <row r="19" spans="1:226" s="50" customFormat="1" ht="20.25" customHeight="1">
      <c r="A19" s="828" t="s">
        <v>52</v>
      </c>
      <c r="B19" s="829"/>
      <c r="C19" s="829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  <c r="O19" s="829"/>
      <c r="P19" s="830"/>
      <c r="Q19" s="184"/>
      <c r="R19" s="184"/>
      <c r="S19" s="185">
        <f t="shared" ref="S19:X19" si="34">SUM(S5:S18)</f>
        <v>11879</v>
      </c>
      <c r="T19" s="186">
        <f t="shared" si="34"/>
        <v>70</v>
      </c>
      <c r="U19" s="187">
        <f t="shared" si="34"/>
        <v>46760.4306</v>
      </c>
      <c r="V19" s="185">
        <f t="shared" si="34"/>
        <v>4344.1499999999996</v>
      </c>
      <c r="W19" s="185">
        <f t="shared" si="34"/>
        <v>59395</v>
      </c>
      <c r="X19" s="186">
        <f t="shared" si="34"/>
        <v>5517.9301374953548</v>
      </c>
      <c r="Y19" s="196"/>
      <c r="Z19" s="196"/>
      <c r="AA19" s="196"/>
      <c r="AB19" s="40"/>
      <c r="AC19" s="40"/>
      <c r="AD19" s="40"/>
      <c r="AE19" s="40"/>
      <c r="AF19" s="40"/>
      <c r="AG19" s="40"/>
      <c r="AH19" s="40"/>
      <c r="AI19" s="40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80"/>
    </row>
    <row r="20" spans="1:226" ht="26.25" customHeight="1">
      <c r="A20" s="138"/>
      <c r="B20" s="138"/>
      <c r="C20" s="138"/>
      <c r="D20" s="138"/>
      <c r="E20" s="138"/>
      <c r="F20" s="138"/>
      <c r="G20" s="138"/>
      <c r="H20" s="138"/>
      <c r="I20" s="138"/>
      <c r="J20" s="138"/>
      <c r="M20" s="809" t="s">
        <v>53</v>
      </c>
      <c r="N20" s="810"/>
      <c r="O20" s="810"/>
      <c r="P20" s="807">
        <f>H34</f>
        <v>0.24657758134502722</v>
      </c>
      <c r="R20" s="96"/>
      <c r="T20" s="48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</row>
    <row r="21" spans="1:226" ht="33.75" customHeight="1" thickBot="1">
      <c r="A21" s="138"/>
      <c r="B21" s="138"/>
      <c r="C21" s="138"/>
      <c r="D21" s="138"/>
      <c r="E21" s="138"/>
      <c r="F21" s="138"/>
      <c r="G21" s="138"/>
      <c r="H21" s="138"/>
      <c r="I21" s="138"/>
      <c r="J21" s="138"/>
      <c r="M21" s="811"/>
      <c r="N21" s="812"/>
      <c r="O21" s="812"/>
      <c r="P21" s="808"/>
      <c r="R21" s="188"/>
      <c r="S21" s="827"/>
      <c r="T21" s="827"/>
      <c r="U21" s="189"/>
      <c r="V21" s="19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</row>
    <row r="22" spans="1:226" ht="27.75" customHeight="1">
      <c r="A22" s="40"/>
      <c r="B22" s="821" t="s">
        <v>206</v>
      </c>
      <c r="C22" s="822"/>
      <c r="D22" s="822"/>
      <c r="E22" s="822"/>
      <c r="F22" s="822"/>
      <c r="G22" s="822"/>
      <c r="H22" s="67"/>
      <c r="I22" s="160"/>
      <c r="J22" s="40"/>
      <c r="K22" s="51"/>
      <c r="L22" s="51"/>
      <c r="Q22" s="51"/>
      <c r="R22" s="823" t="s">
        <v>212</v>
      </c>
      <c r="S22" s="823"/>
      <c r="T22" s="823"/>
      <c r="U22" s="823"/>
      <c r="V22" s="823"/>
      <c r="W22" s="831" t="s">
        <v>216</v>
      </c>
      <c r="X22" s="832"/>
      <c r="AA22" s="40"/>
      <c r="AB22" s="40"/>
      <c r="AC22" s="40"/>
      <c r="AD22" s="40"/>
      <c r="AE22" s="40"/>
      <c r="AF22" s="40"/>
      <c r="AG22" s="40"/>
      <c r="AH22" s="40"/>
      <c r="AI22" s="40"/>
      <c r="AJ22" s="40"/>
    </row>
    <row r="23" spans="1:226" ht="25.5">
      <c r="A23" s="40"/>
      <c r="B23" s="142" t="s">
        <v>54</v>
      </c>
      <c r="C23" s="84" t="s">
        <v>47</v>
      </c>
      <c r="D23" s="84" t="s">
        <v>55</v>
      </c>
      <c r="E23" s="84" t="s">
        <v>55</v>
      </c>
      <c r="F23" s="84" t="s">
        <v>56</v>
      </c>
      <c r="G23" s="143" t="s">
        <v>52</v>
      </c>
      <c r="H23" s="67"/>
      <c r="I23" s="70"/>
      <c r="J23" s="71"/>
      <c r="K23" s="71"/>
      <c r="L23" s="71"/>
      <c r="M23" s="71"/>
      <c r="N23" s="72"/>
      <c r="O23" s="51"/>
      <c r="P23" s="48"/>
      <c r="Q23" s="51"/>
      <c r="R23" s="231" t="s">
        <v>207</v>
      </c>
      <c r="S23" s="231" t="s">
        <v>209</v>
      </c>
      <c r="T23" s="232" t="s">
        <v>210</v>
      </c>
      <c r="U23" s="232" t="s">
        <v>211</v>
      </c>
      <c r="V23" s="234" t="s">
        <v>213</v>
      </c>
      <c r="W23" s="233" t="s">
        <v>207</v>
      </c>
      <c r="X23" s="265" t="s">
        <v>210</v>
      </c>
      <c r="AB23" s="40"/>
      <c r="AC23" s="40"/>
      <c r="AD23" s="40"/>
      <c r="AE23" s="40"/>
      <c r="AF23" s="40"/>
      <c r="AG23" s="40"/>
      <c r="AH23" s="40"/>
      <c r="AI23" s="40"/>
      <c r="AJ23" s="40"/>
      <c r="AK23" s="40"/>
    </row>
    <row r="24" spans="1:226">
      <c r="A24" s="40"/>
      <c r="B24" s="144"/>
      <c r="C24" s="144"/>
      <c r="D24" s="145"/>
      <c r="E24" s="145"/>
      <c r="F24" s="145"/>
      <c r="G24" s="146" t="s">
        <v>57</v>
      </c>
      <c r="H24" s="67"/>
      <c r="I24" s="73"/>
      <c r="J24" s="73"/>
      <c r="K24" s="66"/>
      <c r="L24" s="66"/>
      <c r="M24" s="66"/>
      <c r="N24" s="74"/>
      <c r="O24" s="51"/>
      <c r="P24" s="48"/>
      <c r="Q24" s="51"/>
      <c r="R24" s="149" t="s">
        <v>62</v>
      </c>
      <c r="S24" s="150">
        <v>98.24</v>
      </c>
      <c r="T24" s="150">
        <f t="shared" ref="T24:T26" si="35">S24*$Z$1</f>
        <v>1057.4553599999999</v>
      </c>
      <c r="U24" s="151">
        <v>1</v>
      </c>
      <c r="V24" s="152">
        <f t="shared" ref="V24:V26" si="36">U24*T24</f>
        <v>1057.4553599999999</v>
      </c>
      <c r="W24" s="266" t="s">
        <v>214</v>
      </c>
      <c r="X24" s="267">
        <f>U19</f>
        <v>46760.4306</v>
      </c>
      <c r="AB24" s="40"/>
      <c r="AC24" s="40"/>
      <c r="AD24" s="40"/>
      <c r="AE24" s="40"/>
      <c r="AF24" s="40"/>
      <c r="AG24" s="40"/>
      <c r="AH24" s="40"/>
      <c r="AI24" s="40"/>
      <c r="AJ24" s="40"/>
      <c r="AK24" s="40"/>
    </row>
    <row r="25" spans="1:226" ht="54.75" customHeight="1">
      <c r="A25" s="40"/>
      <c r="B25" s="230" t="s">
        <v>208</v>
      </c>
      <c r="C25" s="85" t="s">
        <v>51</v>
      </c>
      <c r="D25" s="86">
        <v>158.83000000000001</v>
      </c>
      <c r="E25" s="86">
        <f>D25*Z1</f>
        <v>1709.6461200000001</v>
      </c>
      <c r="F25" s="87">
        <v>5</v>
      </c>
      <c r="G25" s="147">
        <f>F25*E25</f>
        <v>8548.2306000000008</v>
      </c>
      <c r="H25" s="67"/>
      <c r="I25" s="69"/>
      <c r="J25" s="71"/>
      <c r="K25" s="161"/>
      <c r="L25" s="161"/>
      <c r="M25" s="68"/>
      <c r="N25" s="77"/>
      <c r="O25" s="51"/>
      <c r="P25" s="48"/>
      <c r="Q25" s="51"/>
      <c r="R25" s="149" t="s">
        <v>63</v>
      </c>
      <c r="S25" s="150">
        <v>118.62</v>
      </c>
      <c r="T25" s="150">
        <f t="shared" ref="T25" si="37">S25*$Z$1</f>
        <v>1276.8256799999999</v>
      </c>
      <c r="U25" s="151">
        <v>1</v>
      </c>
      <c r="V25" s="152">
        <f t="shared" ref="V25" si="38">U25*T25</f>
        <v>1276.8256799999999</v>
      </c>
      <c r="W25" s="266" t="s">
        <v>80</v>
      </c>
      <c r="X25" s="267">
        <f>Villas!M63</f>
        <v>1002.7742399999998</v>
      </c>
      <c r="AB25" s="40"/>
      <c r="AC25" s="40"/>
      <c r="AD25" s="40"/>
      <c r="AE25" s="40"/>
      <c r="AF25" s="40"/>
      <c r="AG25" s="40"/>
      <c r="AH25" s="40"/>
      <c r="AI25" s="40"/>
      <c r="AJ25" s="40"/>
      <c r="AK25" s="40"/>
    </row>
    <row r="26" spans="1:226" ht="54.75" customHeight="1">
      <c r="A26" s="40"/>
      <c r="B26" s="230"/>
      <c r="C26" s="85"/>
      <c r="D26" s="86"/>
      <c r="E26" s="86"/>
      <c r="F26" s="87"/>
      <c r="G26" s="147"/>
      <c r="H26" s="67"/>
      <c r="I26" s="69"/>
      <c r="J26" s="71"/>
      <c r="K26" s="161"/>
      <c r="L26" s="161"/>
      <c r="M26" s="68"/>
      <c r="N26" s="77"/>
      <c r="O26" s="51"/>
      <c r="P26" s="48"/>
      <c r="Q26" s="51"/>
      <c r="R26" s="149" t="s">
        <v>218</v>
      </c>
      <c r="S26" s="150">
        <v>80</v>
      </c>
      <c r="T26" s="150">
        <f t="shared" si="35"/>
        <v>861.11999999999989</v>
      </c>
      <c r="U26" s="151">
        <v>1</v>
      </c>
      <c r="V26" s="152">
        <f t="shared" si="36"/>
        <v>861.11999999999989</v>
      </c>
      <c r="W26" s="266" t="s">
        <v>80</v>
      </c>
      <c r="X26" s="267">
        <f>Villas!M64</f>
        <v>86634.880398000052</v>
      </c>
      <c r="AB26" s="40"/>
      <c r="AC26" s="40"/>
      <c r="AD26" s="40"/>
      <c r="AE26" s="40"/>
      <c r="AF26" s="40"/>
      <c r="AG26" s="40"/>
      <c r="AH26" s="40"/>
      <c r="AI26" s="40"/>
      <c r="AJ26" s="40"/>
      <c r="AK26" s="40"/>
    </row>
    <row r="27" spans="1:226" ht="45">
      <c r="A27" s="40"/>
      <c r="B27" s="813" t="s">
        <v>52</v>
      </c>
      <c r="C27" s="814"/>
      <c r="D27" s="814"/>
      <c r="E27" s="814"/>
      <c r="F27" s="815"/>
      <c r="G27" s="148">
        <f>SUM(G25:G26)</f>
        <v>8548.2306000000008</v>
      </c>
      <c r="H27" s="67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T27" s="270"/>
      <c r="U27" s="262" t="s">
        <v>204</v>
      </c>
      <c r="V27" s="52">
        <f>SUM(V24:V26)</f>
        <v>3195.4010399999997</v>
      </c>
      <c r="W27" s="263" t="s">
        <v>217</v>
      </c>
      <c r="X27" s="269">
        <f>SUM(X24:X26)</f>
        <v>134398.08523800006</v>
      </c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226" ht="27" customHeight="1">
      <c r="A28" s="40"/>
      <c r="B28" s="813"/>
      <c r="C28" s="814"/>
      <c r="D28" s="814"/>
      <c r="E28" s="814"/>
      <c r="F28" s="815"/>
      <c r="G28" s="67"/>
      <c r="H28" s="67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824" t="s">
        <v>215</v>
      </c>
      <c r="V28" s="825"/>
      <c r="W28" s="264">
        <f>V27/X27</f>
        <v>2.3775644082587897E-2</v>
      </c>
      <c r="X28" s="268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226" ht="82.5" customHeight="1">
      <c r="A29" s="40"/>
      <c r="B29" s="149" t="s">
        <v>58</v>
      </c>
      <c r="C29" s="149"/>
      <c r="D29" s="150">
        <v>204.61</v>
      </c>
      <c r="E29" s="150">
        <f t="shared" ref="E29:E32" si="39">D29*$Z$1</f>
        <v>2202.4220399999999</v>
      </c>
      <c r="F29" s="151">
        <v>1</v>
      </c>
      <c r="G29" s="152">
        <f t="shared" ref="G29:G32" si="40">F29*E29</f>
        <v>2202.4220399999999</v>
      </c>
      <c r="H29" s="67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</row>
    <row r="30" spans="1:226">
      <c r="A30" s="40"/>
      <c r="B30" s="149" t="s">
        <v>59</v>
      </c>
      <c r="C30" s="149"/>
      <c r="D30" s="150">
        <v>18.45</v>
      </c>
      <c r="E30" s="150">
        <f t="shared" si="39"/>
        <v>198.59579999999997</v>
      </c>
      <c r="F30" s="151">
        <v>1</v>
      </c>
      <c r="G30" s="152">
        <f t="shared" si="40"/>
        <v>198.59579999999997</v>
      </c>
      <c r="H30" s="67"/>
      <c r="I30" s="162"/>
      <c r="J30" s="162"/>
      <c r="K30" s="161"/>
      <c r="L30" s="161"/>
      <c r="M30" s="68"/>
      <c r="N30" s="77"/>
      <c r="O30" s="51"/>
      <c r="T30" s="51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</row>
    <row r="31" spans="1:226">
      <c r="A31" s="40"/>
      <c r="B31" s="149" t="s">
        <v>60</v>
      </c>
      <c r="C31" s="149"/>
      <c r="D31" s="150">
        <v>40.950000000000003</v>
      </c>
      <c r="E31" s="150">
        <f t="shared" si="39"/>
        <v>440.78579999999999</v>
      </c>
      <c r="F31" s="151">
        <v>1</v>
      </c>
      <c r="G31" s="152">
        <f t="shared" si="40"/>
        <v>440.78579999999999</v>
      </c>
      <c r="H31" s="67"/>
      <c r="I31" s="162"/>
      <c r="J31" s="162"/>
      <c r="K31" s="161"/>
      <c r="L31" s="161"/>
      <c r="M31" s="68"/>
      <c r="N31" s="77"/>
      <c r="O31" s="51"/>
      <c r="T31" s="51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</row>
    <row r="32" spans="1:226" ht="25.5">
      <c r="A32" s="40"/>
      <c r="B32" s="149" t="s">
        <v>61</v>
      </c>
      <c r="C32" s="149"/>
      <c r="D32" s="150">
        <v>13.01</v>
      </c>
      <c r="E32" s="150">
        <f t="shared" si="39"/>
        <v>140.03963999999999</v>
      </c>
      <c r="F32" s="151">
        <v>1</v>
      </c>
      <c r="G32" s="152">
        <f t="shared" si="40"/>
        <v>140.03963999999999</v>
      </c>
      <c r="H32" s="67"/>
      <c r="I32" s="162"/>
      <c r="J32" s="162"/>
      <c r="K32" s="161"/>
      <c r="L32" s="161"/>
      <c r="M32" s="68"/>
      <c r="N32" s="77"/>
      <c r="O32" s="51"/>
      <c r="P32" s="48"/>
      <c r="Q32" s="51"/>
      <c r="T32" s="51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</row>
    <row r="33" spans="1:45">
      <c r="A33" s="40"/>
      <c r="B33" s="816" t="s">
        <v>64</v>
      </c>
      <c r="C33" s="817"/>
      <c r="D33" s="817"/>
      <c r="E33" s="817"/>
      <c r="F33" s="818"/>
      <c r="G33" s="153">
        <f>G27+G29+G30+G31+G32</f>
        <v>11530.07388</v>
      </c>
      <c r="H33" s="154" t="s">
        <v>65</v>
      </c>
      <c r="I33" s="819" t="s">
        <v>66</v>
      </c>
      <c r="J33" s="819"/>
      <c r="K33" s="819"/>
      <c r="L33" s="819"/>
      <c r="M33" s="163"/>
      <c r="N33" s="164"/>
      <c r="Q33" s="51"/>
      <c r="S33" s="40"/>
      <c r="T33" s="40"/>
      <c r="U33" s="189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45">
      <c r="A34" s="40"/>
      <c r="B34" s="816" t="s">
        <v>67</v>
      </c>
      <c r="C34" s="817"/>
      <c r="D34" s="817"/>
      <c r="E34" s="817"/>
      <c r="F34" s="818"/>
      <c r="G34" s="155">
        <f>G33/U19</f>
        <v>0.24657758134502722</v>
      </c>
      <c r="H34" s="154">
        <f>G34</f>
        <v>0.24657758134502722</v>
      </c>
      <c r="I34" s="820">
        <f>(SUM(O5:O18)*5)</f>
        <v>12641.833235094149</v>
      </c>
      <c r="J34" s="820"/>
      <c r="K34" s="820"/>
      <c r="L34" s="820"/>
      <c r="M34" s="163"/>
      <c r="N34" s="165"/>
      <c r="Q34" s="51"/>
      <c r="S34" s="40"/>
      <c r="T34" s="40"/>
      <c r="U34" s="189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</row>
    <row r="35" spans="1:45">
      <c r="A35" s="40"/>
      <c r="B35" s="139"/>
      <c r="C35" s="139"/>
      <c r="D35" s="139"/>
      <c r="E35" s="140"/>
      <c r="F35" s="141"/>
      <c r="G35" s="67"/>
      <c r="H35" s="67"/>
      <c r="I35" s="160"/>
      <c r="J35" s="40"/>
      <c r="K35" s="51"/>
      <c r="L35" s="51"/>
      <c r="Q35" s="51"/>
      <c r="S35" s="40"/>
      <c r="T35" s="40"/>
      <c r="U35" s="189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</row>
    <row r="36" spans="1:45" ht="24.75" customHeight="1">
      <c r="A36" s="40"/>
      <c r="B36" s="40"/>
      <c r="C36" s="40"/>
      <c r="D36" s="40"/>
      <c r="E36" s="40"/>
      <c r="F36" s="40"/>
      <c r="G36" s="40"/>
      <c r="H36" s="40"/>
      <c r="I36" s="40"/>
      <c r="J36" s="40"/>
      <c r="S36" s="40"/>
      <c r="T36" s="40"/>
      <c r="U36" s="189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</row>
    <row r="37" spans="1:45" ht="39.75" customHeight="1">
      <c r="A37" s="40"/>
      <c r="B37" s="70"/>
      <c r="C37" s="71"/>
      <c r="D37" s="71"/>
      <c r="E37" s="71"/>
      <c r="F37" s="72"/>
      <c r="G37" s="40"/>
      <c r="H37" s="40"/>
      <c r="I37" s="40"/>
      <c r="J37" s="40"/>
      <c r="S37" s="40"/>
      <c r="T37" s="40"/>
      <c r="U37" s="189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</row>
    <row r="38" spans="1:45">
      <c r="A38" s="40"/>
      <c r="B38" s="73"/>
      <c r="C38" s="73"/>
      <c r="D38" s="66"/>
      <c r="E38" s="66"/>
      <c r="F38" s="74"/>
      <c r="G38" s="40"/>
      <c r="H38" s="40"/>
      <c r="I38" s="40"/>
      <c r="J38" s="40"/>
      <c r="S38" s="40"/>
      <c r="T38" s="40"/>
      <c r="U38" s="189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</row>
    <row r="39" spans="1:45">
      <c r="A39" s="40"/>
      <c r="B39" s="804"/>
      <c r="C39" s="75"/>
      <c r="D39" s="76"/>
      <c r="E39" s="69"/>
      <c r="F39" s="77"/>
      <c r="G39" s="40"/>
      <c r="H39" s="40"/>
      <c r="I39" s="40"/>
      <c r="J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</row>
    <row r="40" spans="1:45">
      <c r="A40" s="40"/>
      <c r="B40" s="804"/>
      <c r="C40" s="75"/>
      <c r="D40" s="76"/>
      <c r="E40" s="69"/>
      <c r="F40" s="77"/>
      <c r="G40" s="40"/>
      <c r="H40" s="40"/>
      <c r="I40" s="40"/>
      <c r="J40" s="40"/>
      <c r="K40" s="78"/>
      <c r="L40" s="78"/>
      <c r="M40" s="40"/>
      <c r="N40" s="40"/>
      <c r="O40" s="166"/>
      <c r="P40" s="40"/>
      <c r="Q40" s="78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</row>
    <row r="41" spans="1:45">
      <c r="A41" s="40"/>
      <c r="B41" s="804"/>
      <c r="C41" s="75"/>
      <c r="D41" s="76"/>
      <c r="E41" s="69"/>
      <c r="F41" s="77"/>
      <c r="G41" s="40"/>
      <c r="H41" s="40"/>
      <c r="I41" s="40"/>
      <c r="J41" s="40"/>
      <c r="K41" s="78"/>
      <c r="L41" s="78"/>
      <c r="M41" s="40"/>
      <c r="N41" s="40"/>
      <c r="O41" s="166"/>
      <c r="P41" s="40"/>
      <c r="Q41" s="78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</row>
    <row r="42" spans="1:45">
      <c r="A42" s="40"/>
      <c r="B42" s="804"/>
      <c r="C42" s="75"/>
      <c r="D42" s="76"/>
      <c r="E42" s="69"/>
      <c r="F42" s="77"/>
      <c r="G42" s="40"/>
      <c r="H42" s="40"/>
      <c r="I42" s="40"/>
      <c r="J42" s="40"/>
      <c r="K42" s="78"/>
      <c r="L42" s="78"/>
      <c r="M42" s="40"/>
      <c r="N42" s="40"/>
      <c r="O42" s="166"/>
      <c r="P42" s="40"/>
      <c r="Q42" s="78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</row>
    <row r="43" spans="1:45">
      <c r="A43" s="40"/>
      <c r="B43" s="804"/>
      <c r="C43" s="75"/>
      <c r="D43" s="76"/>
      <c r="E43" s="69"/>
      <c r="F43" s="77"/>
      <c r="G43" s="40"/>
      <c r="H43" s="40"/>
      <c r="I43" s="40"/>
      <c r="J43" s="40"/>
      <c r="K43" s="78"/>
      <c r="L43" s="78"/>
      <c r="M43" s="40"/>
      <c r="N43" s="40"/>
      <c r="O43" s="166"/>
      <c r="P43" s="40"/>
      <c r="Q43" s="78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</row>
    <row r="44" spans="1:45" ht="15.75">
      <c r="A44" s="40"/>
      <c r="B44" s="804"/>
      <c r="C44" s="75"/>
      <c r="D44" s="76"/>
      <c r="E44" s="69"/>
      <c r="F44" s="77"/>
      <c r="G44" s="40"/>
      <c r="H44" s="40"/>
      <c r="I44" s="40"/>
      <c r="J44" s="40"/>
      <c r="K44" s="78"/>
      <c r="L44" s="78"/>
      <c r="M44" s="40"/>
      <c r="N44" s="40"/>
      <c r="O44" s="166"/>
      <c r="P44" s="40"/>
      <c r="Q44" s="78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O44" s="802"/>
      <c r="AP44" s="802"/>
      <c r="AQ44" s="802"/>
      <c r="AR44" s="802"/>
      <c r="AS44" s="103"/>
    </row>
    <row r="45" spans="1:45" ht="15.75">
      <c r="A45" s="40"/>
      <c r="B45" s="804"/>
      <c r="C45" s="75"/>
      <c r="D45" s="76"/>
      <c r="E45" s="69"/>
      <c r="F45" s="77"/>
      <c r="G45" s="40"/>
      <c r="H45" s="40"/>
      <c r="I45" s="40"/>
      <c r="J45" s="40"/>
      <c r="K45" s="78"/>
      <c r="L45" s="78"/>
      <c r="M45" s="40"/>
      <c r="N45" s="40"/>
      <c r="O45" s="166"/>
      <c r="P45" s="40"/>
      <c r="Q45" s="78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O45" s="802"/>
      <c r="AP45" s="802"/>
      <c r="AQ45" s="802"/>
      <c r="AR45" s="802"/>
      <c r="AS45" s="802"/>
    </row>
    <row r="46" spans="1:45" ht="15.75">
      <c r="A46" s="40"/>
      <c r="B46" s="100"/>
      <c r="C46" s="100"/>
      <c r="D46" s="101"/>
      <c r="E46" s="100"/>
      <c r="F46" s="101"/>
      <c r="G46" s="40"/>
      <c r="H46" s="40"/>
      <c r="I46" s="40"/>
      <c r="J46" s="40"/>
      <c r="K46" s="78"/>
      <c r="L46" s="78"/>
      <c r="M46" s="40"/>
      <c r="N46" s="40"/>
      <c r="O46" s="166"/>
      <c r="P46" s="40"/>
      <c r="Q46" s="78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O46" s="803"/>
      <c r="AP46" s="803"/>
      <c r="AQ46" s="803"/>
      <c r="AR46" s="803"/>
      <c r="AS46" s="803"/>
    </row>
    <row r="47" spans="1:45" ht="15.75">
      <c r="A47" s="40"/>
      <c r="B47" s="804"/>
      <c r="C47" s="804"/>
      <c r="D47" s="804"/>
      <c r="E47" s="804"/>
      <c r="F47" s="804"/>
      <c r="G47" s="40"/>
      <c r="H47" s="40"/>
      <c r="I47" s="40"/>
      <c r="J47" s="40"/>
      <c r="K47" s="78"/>
      <c r="L47" s="78"/>
      <c r="M47" s="40"/>
      <c r="N47" s="40"/>
      <c r="O47" s="166"/>
      <c r="P47" s="40"/>
      <c r="Q47" s="78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O47" s="102"/>
      <c r="AP47" s="102"/>
      <c r="AQ47" s="102"/>
      <c r="AR47" s="102"/>
      <c r="AS47" s="102"/>
    </row>
    <row r="48" spans="1:4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78"/>
      <c r="L48" s="78"/>
      <c r="M48" s="40"/>
      <c r="N48" s="40"/>
      <c r="O48" s="166"/>
      <c r="P48" s="40"/>
      <c r="Q48" s="78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</row>
    <row r="49" spans="1:37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78"/>
      <c r="L49" s="78"/>
      <c r="M49" s="40"/>
      <c r="N49" s="40"/>
      <c r="O49" s="166"/>
      <c r="P49" s="40"/>
      <c r="Q49" s="78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</row>
    <row r="50" spans="1:37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78"/>
      <c r="L50" s="78"/>
      <c r="M50" s="40"/>
      <c r="N50" s="40"/>
      <c r="O50" s="166"/>
      <c r="P50" s="40"/>
      <c r="Q50" s="78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</row>
    <row r="51" spans="1:37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78"/>
      <c r="L51" s="78"/>
      <c r="M51" s="40"/>
      <c r="N51" s="40"/>
      <c r="O51" s="166"/>
      <c r="P51" s="40"/>
      <c r="Q51" s="78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</row>
    <row r="52" spans="1:37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78"/>
      <c r="L52" s="78"/>
      <c r="M52" s="40"/>
      <c r="N52" s="40"/>
      <c r="O52" s="166"/>
      <c r="P52" s="40"/>
      <c r="Q52" s="78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</row>
    <row r="53" spans="1:37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78"/>
      <c r="L53" s="78"/>
      <c r="M53" s="40"/>
      <c r="N53" s="40"/>
      <c r="O53" s="166"/>
      <c r="P53" s="40"/>
      <c r="Q53" s="78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</row>
    <row r="54" spans="1:37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78"/>
      <c r="L54" s="78"/>
      <c r="M54" s="40"/>
      <c r="N54" s="40"/>
      <c r="O54" s="166"/>
      <c r="P54" s="40"/>
      <c r="Q54" s="78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</row>
    <row r="55" spans="1:37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78"/>
      <c r="L55" s="78"/>
      <c r="M55" s="40"/>
      <c r="N55" s="40"/>
      <c r="O55" s="166"/>
      <c r="P55" s="40"/>
      <c r="Q55" s="78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</row>
    <row r="56" spans="1:37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78"/>
      <c r="L56" s="78"/>
      <c r="M56" s="40"/>
      <c r="N56" s="40"/>
      <c r="O56" s="166"/>
      <c r="P56" s="40"/>
      <c r="Q56" s="78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</row>
    <row r="57" spans="1:37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78"/>
      <c r="L57" s="78"/>
      <c r="M57" s="40"/>
      <c r="N57" s="40"/>
      <c r="O57" s="166"/>
      <c r="P57" s="40"/>
      <c r="Q57" s="78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</row>
    <row r="58" spans="1:37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78"/>
      <c r="L58" s="78"/>
      <c r="M58" s="40"/>
      <c r="N58" s="40"/>
      <c r="O58" s="166"/>
      <c r="P58" s="40"/>
      <c r="Q58" s="78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</row>
    <row r="59" spans="1:37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78"/>
      <c r="L59" s="78"/>
      <c r="M59" s="40"/>
      <c r="N59" s="40"/>
      <c r="O59" s="166"/>
      <c r="P59" s="40"/>
      <c r="Q59" s="78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</row>
    <row r="60" spans="1:37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78"/>
      <c r="L60" s="78"/>
      <c r="M60" s="40"/>
      <c r="N60" s="40"/>
      <c r="O60" s="166"/>
      <c r="P60" s="40"/>
      <c r="Q60" s="78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</row>
    <row r="61" spans="1:37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78"/>
      <c r="L61" s="78"/>
      <c r="M61" s="40"/>
      <c r="N61" s="40"/>
      <c r="O61" s="166"/>
      <c r="P61" s="40"/>
      <c r="Q61" s="78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</row>
    <row r="62" spans="1:37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78"/>
      <c r="L62" s="78"/>
      <c r="M62" s="40"/>
      <c r="N62" s="40"/>
      <c r="O62" s="166"/>
      <c r="P62" s="40"/>
      <c r="Q62" s="78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</row>
    <row r="63" spans="1:37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78"/>
      <c r="L63" s="78"/>
      <c r="M63" s="40"/>
      <c r="N63" s="40"/>
      <c r="O63" s="166"/>
      <c r="P63" s="40"/>
      <c r="Q63" s="78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</row>
    <row r="64" spans="1:37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78"/>
      <c r="L64" s="78"/>
      <c r="M64" s="40"/>
      <c r="N64" s="40"/>
      <c r="O64" s="166"/>
      <c r="P64" s="40"/>
      <c r="Q64" s="78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</row>
    <row r="65" spans="1:37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78"/>
      <c r="L65" s="78"/>
      <c r="M65" s="40"/>
      <c r="N65" s="40"/>
      <c r="O65" s="166"/>
      <c r="P65" s="40"/>
      <c r="Q65" s="78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</row>
    <row r="66" spans="1:37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78"/>
      <c r="L66" s="78"/>
      <c r="M66" s="40"/>
      <c r="N66" s="40"/>
      <c r="O66" s="166"/>
      <c r="P66" s="40"/>
      <c r="Q66" s="78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</row>
    <row r="67" spans="1:37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78"/>
      <c r="L67" s="78"/>
      <c r="M67" s="40"/>
      <c r="N67" s="40"/>
      <c r="O67" s="166"/>
      <c r="P67" s="40"/>
      <c r="Q67" s="78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</row>
    <row r="68" spans="1:37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78"/>
      <c r="L68" s="78"/>
      <c r="M68" s="40"/>
      <c r="N68" s="40"/>
      <c r="O68" s="166"/>
      <c r="P68" s="40"/>
      <c r="Q68" s="78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</row>
    <row r="69" spans="1:37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78"/>
      <c r="L69" s="78"/>
      <c r="M69" s="40"/>
      <c r="N69" s="40"/>
      <c r="O69" s="166"/>
      <c r="P69" s="40"/>
      <c r="Q69" s="78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</row>
    <row r="70" spans="1:37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78"/>
      <c r="L70" s="78"/>
      <c r="M70" s="40"/>
      <c r="N70" s="40"/>
      <c r="O70" s="166"/>
      <c r="P70" s="40"/>
      <c r="Q70" s="78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</row>
    <row r="71" spans="1:37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78"/>
      <c r="L71" s="78"/>
      <c r="M71" s="40"/>
      <c r="N71" s="40"/>
      <c r="O71" s="166"/>
      <c r="P71" s="40"/>
      <c r="Q71" s="78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</row>
    <row r="72" spans="1:37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78"/>
      <c r="L72" s="78"/>
      <c r="M72" s="40"/>
      <c r="N72" s="40"/>
      <c r="O72" s="166"/>
      <c r="P72" s="40"/>
      <c r="Q72" s="78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</row>
    <row r="73" spans="1:37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78"/>
      <c r="L73" s="78"/>
      <c r="M73" s="40"/>
      <c r="N73" s="40"/>
      <c r="O73" s="166"/>
      <c r="P73" s="40"/>
      <c r="Q73" s="78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</row>
    <row r="74" spans="1:37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78"/>
      <c r="L74" s="78"/>
      <c r="M74" s="40"/>
      <c r="N74" s="40"/>
      <c r="O74" s="166"/>
      <c r="P74" s="40"/>
      <c r="Q74" s="78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</row>
    <row r="75" spans="1:37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78"/>
      <c r="L75" s="78"/>
      <c r="M75" s="40"/>
      <c r="N75" s="40"/>
      <c r="O75" s="166"/>
      <c r="P75" s="40"/>
      <c r="Q75" s="78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</row>
    <row r="76" spans="1:37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78"/>
      <c r="L76" s="78"/>
      <c r="M76" s="40"/>
      <c r="N76" s="40"/>
      <c r="O76" s="166"/>
      <c r="P76" s="40"/>
      <c r="Q76" s="78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</row>
    <row r="77" spans="1:37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78"/>
      <c r="L77" s="78"/>
      <c r="M77" s="40"/>
      <c r="N77" s="40"/>
      <c r="O77" s="166"/>
      <c r="P77" s="40"/>
      <c r="Q77" s="78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</row>
    <row r="78" spans="1:37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78"/>
      <c r="L78" s="78"/>
      <c r="M78" s="40"/>
      <c r="N78" s="40"/>
      <c r="O78" s="166"/>
      <c r="P78" s="40"/>
      <c r="Q78" s="78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</row>
    <row r="79" spans="1:37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78"/>
      <c r="L79" s="78"/>
      <c r="M79" s="40"/>
      <c r="N79" s="40"/>
      <c r="O79" s="166"/>
      <c r="P79" s="40"/>
      <c r="Q79" s="78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</row>
    <row r="80" spans="1:37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78"/>
      <c r="L80" s="78"/>
      <c r="M80" s="40"/>
      <c r="N80" s="40"/>
      <c r="O80" s="166"/>
      <c r="P80" s="40"/>
      <c r="Q80" s="78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</row>
    <row r="81" spans="1:37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78"/>
      <c r="L81" s="78"/>
      <c r="M81" s="40"/>
      <c r="N81" s="40"/>
      <c r="O81" s="166"/>
      <c r="P81" s="40"/>
      <c r="Q81" s="78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</row>
    <row r="82" spans="1:37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78"/>
      <c r="L82" s="78"/>
      <c r="M82" s="40"/>
      <c r="N82" s="40"/>
      <c r="O82" s="166"/>
      <c r="P82" s="40"/>
      <c r="Q82" s="78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</row>
    <row r="83" spans="1:37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78"/>
      <c r="L83" s="78"/>
      <c r="M83" s="40"/>
      <c r="N83" s="40"/>
      <c r="O83" s="166"/>
      <c r="P83" s="40"/>
      <c r="Q83" s="78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</row>
    <row r="84" spans="1:37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78"/>
      <c r="L84" s="78"/>
      <c r="M84" s="40"/>
      <c r="N84" s="40"/>
      <c r="O84" s="166"/>
      <c r="P84" s="40"/>
      <c r="Q84" s="78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</row>
    <row r="85" spans="1:37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78"/>
      <c r="L85" s="78"/>
      <c r="M85" s="40"/>
      <c r="N85" s="40"/>
      <c r="O85" s="166"/>
      <c r="P85" s="40"/>
      <c r="Q85" s="78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</row>
    <row r="86" spans="1:37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78"/>
      <c r="L86" s="78"/>
      <c r="M86" s="40"/>
      <c r="N86" s="40"/>
      <c r="O86" s="166"/>
      <c r="P86" s="40"/>
      <c r="Q86" s="78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</row>
    <row r="87" spans="1:37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78"/>
      <c r="L87" s="78"/>
      <c r="M87" s="40"/>
      <c r="N87" s="40"/>
      <c r="O87" s="166"/>
      <c r="P87" s="40"/>
      <c r="Q87" s="78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</row>
    <row r="88" spans="1:37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78"/>
      <c r="L88" s="78"/>
      <c r="M88" s="40"/>
      <c r="N88" s="40"/>
      <c r="O88" s="166"/>
      <c r="P88" s="40"/>
      <c r="Q88" s="78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</row>
    <row r="89" spans="1:37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78"/>
      <c r="L89" s="78"/>
      <c r="M89" s="40"/>
      <c r="N89" s="40"/>
      <c r="O89" s="166"/>
      <c r="P89" s="40"/>
      <c r="Q89" s="78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</row>
    <row r="90" spans="1:37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78"/>
      <c r="L90" s="78"/>
      <c r="M90" s="40"/>
      <c r="N90" s="40"/>
      <c r="O90" s="166"/>
      <c r="P90" s="40"/>
      <c r="Q90" s="78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</row>
    <row r="91" spans="1:37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78"/>
      <c r="L91" s="78"/>
      <c r="M91" s="40"/>
      <c r="N91" s="40"/>
      <c r="O91" s="166"/>
      <c r="P91" s="40"/>
      <c r="Q91" s="78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</row>
    <row r="92" spans="1:37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78"/>
      <c r="L92" s="78"/>
      <c r="M92" s="40"/>
      <c r="N92" s="40"/>
      <c r="O92" s="166"/>
      <c r="P92" s="40"/>
      <c r="Q92" s="78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</row>
    <row r="93" spans="1:37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78"/>
      <c r="L93" s="78"/>
      <c r="M93" s="40"/>
      <c r="N93" s="40"/>
      <c r="O93" s="166"/>
      <c r="P93" s="40"/>
      <c r="Q93" s="78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</row>
    <row r="94" spans="1:37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78"/>
      <c r="L94" s="78"/>
      <c r="M94" s="40"/>
      <c r="N94" s="40"/>
      <c r="O94" s="166"/>
      <c r="P94" s="40"/>
      <c r="Q94" s="78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</row>
    <row r="95" spans="1:37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78"/>
      <c r="L95" s="78"/>
      <c r="M95" s="40"/>
      <c r="N95" s="40"/>
      <c r="O95" s="166"/>
      <c r="P95" s="40"/>
      <c r="Q95" s="78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</row>
    <row r="96" spans="1:37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78"/>
      <c r="L96" s="78"/>
      <c r="M96" s="40"/>
      <c r="N96" s="40"/>
      <c r="O96" s="166"/>
      <c r="P96" s="40"/>
      <c r="Q96" s="78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</row>
    <row r="97" spans="1:37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78"/>
      <c r="L97" s="78"/>
      <c r="M97" s="40"/>
      <c r="N97" s="40"/>
      <c r="O97" s="166"/>
      <c r="P97" s="40"/>
      <c r="Q97" s="78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</row>
    <row r="98" spans="1:37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78"/>
      <c r="L98" s="78"/>
      <c r="M98" s="40"/>
      <c r="N98" s="40"/>
      <c r="O98" s="166"/>
      <c r="P98" s="40"/>
      <c r="Q98" s="78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</row>
    <row r="99" spans="1:37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78"/>
      <c r="L99" s="78"/>
      <c r="M99" s="40"/>
      <c r="N99" s="40"/>
      <c r="O99" s="166"/>
      <c r="P99" s="40"/>
      <c r="Q99" s="78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</row>
    <row r="100" spans="1:37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78"/>
      <c r="L100" s="78"/>
      <c r="M100" s="40"/>
      <c r="N100" s="40"/>
      <c r="O100" s="166"/>
      <c r="P100" s="40"/>
      <c r="Q100" s="78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</row>
    <row r="101" spans="1:37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78"/>
      <c r="L101" s="78"/>
      <c r="M101" s="40"/>
      <c r="N101" s="40"/>
      <c r="O101" s="166"/>
      <c r="P101" s="40"/>
      <c r="Q101" s="78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</row>
    <row r="102" spans="1:37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78"/>
      <c r="L102" s="78"/>
      <c r="M102" s="40"/>
      <c r="N102" s="40"/>
      <c r="O102" s="166"/>
      <c r="P102" s="40"/>
      <c r="Q102" s="78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</row>
    <row r="103" spans="1:37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78"/>
      <c r="L103" s="78"/>
      <c r="M103" s="40"/>
      <c r="N103" s="40"/>
      <c r="O103" s="166"/>
      <c r="P103" s="40"/>
      <c r="Q103" s="78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</row>
    <row r="104" spans="1:37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78"/>
      <c r="L104" s="78"/>
      <c r="M104" s="40"/>
      <c r="N104" s="40"/>
      <c r="O104" s="166"/>
      <c r="P104" s="40"/>
      <c r="Q104" s="78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</row>
    <row r="105" spans="1:37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78"/>
      <c r="L105" s="78"/>
      <c r="M105" s="40"/>
      <c r="N105" s="40"/>
      <c r="O105" s="166"/>
      <c r="P105" s="40"/>
      <c r="Q105" s="78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</row>
    <row r="106" spans="1:37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78"/>
      <c r="L106" s="78"/>
      <c r="M106" s="40"/>
      <c r="N106" s="40"/>
      <c r="O106" s="166"/>
      <c r="P106" s="40"/>
      <c r="Q106" s="78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</row>
    <row r="107" spans="1:37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78"/>
      <c r="L107" s="78"/>
      <c r="M107" s="40"/>
      <c r="N107" s="40"/>
      <c r="O107" s="166"/>
      <c r="P107" s="40"/>
      <c r="Q107" s="78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</row>
    <row r="108" spans="1:37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78"/>
      <c r="L108" s="78"/>
      <c r="M108" s="40"/>
      <c r="N108" s="40"/>
      <c r="O108" s="166"/>
      <c r="P108" s="40"/>
      <c r="Q108" s="78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</row>
    <row r="109" spans="1:37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78"/>
      <c r="L109" s="78"/>
      <c r="M109" s="40"/>
      <c r="N109" s="40"/>
      <c r="O109" s="166"/>
      <c r="P109" s="40"/>
      <c r="Q109" s="78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</row>
    <row r="110" spans="1:37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78"/>
      <c r="L110" s="78"/>
      <c r="M110" s="40"/>
      <c r="N110" s="40"/>
      <c r="O110" s="166"/>
      <c r="P110" s="40"/>
      <c r="Q110" s="78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</row>
    <row r="111" spans="1:37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78"/>
      <c r="L111" s="78"/>
      <c r="M111" s="40"/>
      <c r="N111" s="40"/>
      <c r="O111" s="166"/>
      <c r="P111" s="40"/>
      <c r="Q111" s="78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</row>
    <row r="112" spans="1:37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78"/>
      <c r="L112" s="78"/>
      <c r="M112" s="40"/>
      <c r="N112" s="40"/>
      <c r="O112" s="166"/>
      <c r="P112" s="40"/>
      <c r="Q112" s="78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</row>
    <row r="113" spans="1:37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78"/>
      <c r="L113" s="78"/>
      <c r="M113" s="40"/>
      <c r="N113" s="40"/>
      <c r="O113" s="166"/>
      <c r="P113" s="40"/>
      <c r="Q113" s="78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</row>
    <row r="114" spans="1:37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78"/>
      <c r="L114" s="78"/>
      <c r="M114" s="40"/>
      <c r="N114" s="40"/>
      <c r="O114" s="166"/>
      <c r="P114" s="40"/>
      <c r="Q114" s="78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</row>
    <row r="115" spans="1:37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78"/>
      <c r="L115" s="78"/>
      <c r="M115" s="40"/>
      <c r="N115" s="40"/>
      <c r="O115" s="166"/>
      <c r="P115" s="40"/>
      <c r="Q115" s="78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</row>
    <row r="116" spans="1:37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78"/>
      <c r="L116" s="78"/>
      <c r="M116" s="40"/>
      <c r="N116" s="40"/>
      <c r="O116" s="166"/>
      <c r="P116" s="40"/>
      <c r="Q116" s="78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</row>
    <row r="117" spans="1:37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78"/>
      <c r="L117" s="78"/>
      <c r="M117" s="40"/>
      <c r="N117" s="40"/>
      <c r="O117" s="166"/>
      <c r="P117" s="40"/>
      <c r="Q117" s="78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</row>
    <row r="118" spans="1:37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78"/>
      <c r="L118" s="78"/>
      <c r="M118" s="40"/>
      <c r="N118" s="40"/>
      <c r="O118" s="166"/>
      <c r="P118" s="40"/>
      <c r="Q118" s="78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</row>
    <row r="119" spans="1:37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78"/>
      <c r="L119" s="78"/>
      <c r="M119" s="40"/>
      <c r="N119" s="40"/>
      <c r="O119" s="166"/>
      <c r="P119" s="40"/>
      <c r="Q119" s="78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</row>
    <row r="120" spans="1:37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78"/>
      <c r="L120" s="78"/>
      <c r="M120" s="40"/>
      <c r="N120" s="40"/>
      <c r="O120" s="166"/>
      <c r="P120" s="40"/>
      <c r="Q120" s="78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</row>
    <row r="121" spans="1:37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78"/>
      <c r="L121" s="78"/>
      <c r="M121" s="40"/>
      <c r="N121" s="40"/>
      <c r="O121" s="166"/>
      <c r="P121" s="40"/>
      <c r="Q121" s="78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</row>
    <row r="122" spans="1:37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78"/>
      <c r="L122" s="78"/>
      <c r="M122" s="40"/>
      <c r="N122" s="40"/>
      <c r="O122" s="166"/>
      <c r="P122" s="40"/>
      <c r="Q122" s="78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</row>
    <row r="123" spans="1:37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78"/>
      <c r="L123" s="78"/>
      <c r="M123" s="40"/>
      <c r="N123" s="40"/>
      <c r="O123" s="166"/>
      <c r="P123" s="40"/>
      <c r="Q123" s="78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</row>
    <row r="124" spans="1:37">
      <c r="K124" s="78"/>
      <c r="L124" s="78"/>
      <c r="M124" s="40"/>
      <c r="N124" s="40"/>
      <c r="O124" s="166"/>
      <c r="P124" s="40"/>
      <c r="Q124" s="78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</row>
    <row r="125" spans="1:37">
      <c r="T125" s="51"/>
    </row>
    <row r="126" spans="1:37">
      <c r="T126" s="51"/>
    </row>
    <row r="127" spans="1:37">
      <c r="T127" s="51"/>
    </row>
    <row r="128" spans="1:37">
      <c r="K128" s="51"/>
      <c r="L128" s="51"/>
      <c r="O128" s="51"/>
      <c r="Q128" s="51"/>
      <c r="T128" s="51"/>
    </row>
    <row r="129" s="51" customFormat="1"/>
    <row r="130" s="51" customFormat="1"/>
    <row r="131" s="51" customFormat="1"/>
    <row r="132" s="51" customFormat="1"/>
    <row r="133" s="51" customFormat="1"/>
    <row r="134" s="51" customFormat="1"/>
    <row r="135" s="51" customFormat="1"/>
    <row r="136" s="51" customFormat="1"/>
    <row r="137" s="51" customFormat="1"/>
    <row r="138" s="51" customFormat="1"/>
    <row r="139" s="51" customFormat="1"/>
    <row r="140" s="51" customFormat="1"/>
    <row r="141" s="51" customFormat="1"/>
    <row r="142" s="51" customFormat="1"/>
    <row r="143" s="51" customFormat="1"/>
    <row r="144" s="51" customFormat="1"/>
    <row r="145" s="51" customFormat="1"/>
    <row r="146" s="51" customFormat="1"/>
    <row r="147" s="51" customFormat="1"/>
    <row r="148" s="51" customFormat="1"/>
    <row r="149" s="51" customFormat="1"/>
    <row r="150" s="51" customFormat="1"/>
    <row r="151" s="51" customFormat="1"/>
    <row r="152" s="51" customFormat="1"/>
    <row r="153" s="51" customFormat="1"/>
    <row r="154" s="51" customFormat="1"/>
    <row r="155" s="51" customFormat="1"/>
    <row r="156" s="51" customFormat="1"/>
    <row r="157" s="51" customFormat="1"/>
    <row r="158" s="51" customFormat="1"/>
    <row r="159" s="51" customFormat="1"/>
    <row r="160" s="51" customFormat="1"/>
    <row r="161" s="51" customFormat="1"/>
    <row r="162" s="51" customFormat="1"/>
    <row r="163" s="51" customFormat="1"/>
    <row r="164" s="51" customFormat="1"/>
    <row r="165" s="51" customFormat="1"/>
    <row r="166" s="51" customFormat="1"/>
    <row r="167" s="51" customFormat="1"/>
    <row r="168" s="51" customFormat="1"/>
    <row r="169" s="51" customFormat="1"/>
    <row r="170" s="51" customFormat="1"/>
    <row r="171" s="51" customFormat="1"/>
    <row r="172" s="51" customFormat="1"/>
    <row r="173" s="51" customFormat="1"/>
    <row r="174" s="51" customFormat="1"/>
    <row r="175" s="51" customFormat="1"/>
    <row r="176" s="51" customFormat="1"/>
    <row r="177" s="51" customFormat="1"/>
    <row r="178" s="51" customFormat="1"/>
    <row r="179" s="51" customFormat="1"/>
    <row r="180" s="51" customFormat="1"/>
    <row r="181" s="51" customFormat="1"/>
    <row r="182" s="51" customFormat="1"/>
    <row r="183" s="51" customFormat="1"/>
    <row r="184" s="51" customFormat="1"/>
    <row r="185" s="51" customFormat="1"/>
    <row r="186" s="51" customFormat="1"/>
    <row r="187" s="51" customFormat="1"/>
    <row r="188" s="51" customFormat="1"/>
    <row r="189" s="51" customFormat="1"/>
    <row r="190" s="51" customFormat="1"/>
    <row r="191" s="51" customFormat="1"/>
    <row r="192" s="51" customFormat="1"/>
    <row r="193" s="51" customFormat="1"/>
    <row r="194" s="51" customFormat="1"/>
    <row r="195" s="51" customFormat="1"/>
    <row r="196" s="51" customFormat="1"/>
    <row r="197" s="51" customFormat="1"/>
    <row r="198" s="51" customFormat="1"/>
    <row r="199" s="51" customFormat="1"/>
    <row r="200" s="51" customFormat="1"/>
    <row r="201" s="51" customFormat="1"/>
    <row r="202" s="51" customFormat="1"/>
    <row r="203" s="51" customFormat="1"/>
    <row r="204" s="51" customFormat="1"/>
    <row r="205" s="51" customFormat="1"/>
    <row r="206" s="51" customFormat="1"/>
    <row r="207" s="51" customFormat="1"/>
    <row r="208" s="51" customFormat="1"/>
    <row r="209" s="51" customFormat="1"/>
    <row r="210" s="51" customFormat="1"/>
    <row r="211" s="51" customFormat="1"/>
    <row r="212" s="51" customFormat="1"/>
    <row r="213" s="51" customFormat="1"/>
  </sheetData>
  <mergeCells count="34">
    <mergeCell ref="A1:V1"/>
    <mergeCell ref="W1:X1"/>
    <mergeCell ref="A2:X2"/>
    <mergeCell ref="A3:D3"/>
    <mergeCell ref="E3:F3"/>
    <mergeCell ref="G3:H3"/>
    <mergeCell ref="I3:J3"/>
    <mergeCell ref="K3:L3"/>
    <mergeCell ref="M3:N3"/>
    <mergeCell ref="O3:P3"/>
    <mergeCell ref="Q3:R3"/>
    <mergeCell ref="U3:V3"/>
    <mergeCell ref="W3:X3"/>
    <mergeCell ref="Y3:Z3"/>
    <mergeCell ref="A19:P19"/>
    <mergeCell ref="S21:T21"/>
    <mergeCell ref="B27:F27"/>
    <mergeCell ref="AO44:AR44"/>
    <mergeCell ref="W22:X22"/>
    <mergeCell ref="AO45:AS45"/>
    <mergeCell ref="AO46:AS46"/>
    <mergeCell ref="B47:F47"/>
    <mergeCell ref="B5:B18"/>
    <mergeCell ref="B39:B45"/>
    <mergeCell ref="P20:P21"/>
    <mergeCell ref="M20:O21"/>
    <mergeCell ref="B28:F28"/>
    <mergeCell ref="B33:F33"/>
    <mergeCell ref="I33:L33"/>
    <mergeCell ref="B34:F34"/>
    <mergeCell ref="I34:L34"/>
    <mergeCell ref="B22:G22"/>
    <mergeCell ref="R22:V22"/>
    <mergeCell ref="U28:V28"/>
  </mergeCells>
  <pageMargins left="1.02362204724409" right="0.23622047244094499" top="0.74803149606299202" bottom="0.74803149606299202" header="0.31496062992126" footer="0.31496062992126"/>
  <pageSetup paperSize="9" scale="49" orientation="landscape" r:id="rId1"/>
  <colBreaks count="1" manualBreakCount="1">
    <brk id="2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63"/>
  <sheetViews>
    <sheetView workbookViewId="0">
      <selection activeCell="C11" sqref="C11"/>
    </sheetView>
  </sheetViews>
  <sheetFormatPr defaultColWidth="9" defaultRowHeight="15"/>
  <cols>
    <col min="2" max="2" width="38.28515625" customWidth="1"/>
    <col min="3" max="3" width="13.28515625" customWidth="1"/>
    <col min="4" max="4" width="14.5703125" customWidth="1"/>
    <col min="5" max="5" width="22.7109375" customWidth="1"/>
    <col min="8" max="8" width="23.7109375" customWidth="1"/>
    <col min="9" max="9" width="12.7109375" customWidth="1"/>
    <col min="12" max="12" width="20.5703125" customWidth="1"/>
    <col min="13" max="13" width="19.42578125" customWidth="1"/>
  </cols>
  <sheetData>
    <row r="1" spans="1:13" ht="18.75">
      <c r="A1" s="848" t="s">
        <v>68</v>
      </c>
      <c r="B1" s="849"/>
      <c r="C1" s="849"/>
      <c r="D1" s="849"/>
      <c r="E1" s="850"/>
    </row>
    <row r="2" spans="1:13">
      <c r="A2" s="104" t="s">
        <v>25</v>
      </c>
      <c r="B2" s="105" t="s">
        <v>69</v>
      </c>
      <c r="C2" s="106" t="s">
        <v>70</v>
      </c>
      <c r="D2" s="106" t="s">
        <v>71</v>
      </c>
      <c r="E2" s="107" t="s">
        <v>72</v>
      </c>
    </row>
    <row r="3" spans="1:13">
      <c r="A3" s="108">
        <v>1</v>
      </c>
      <c r="B3" s="109" t="s">
        <v>73</v>
      </c>
      <c r="C3" s="110">
        <f>'Pline UDS Sale Plinth'!F90</f>
        <v>46053.23</v>
      </c>
      <c r="D3" s="111">
        <f>C3*10.764</f>
        <v>495716.96772000002</v>
      </c>
      <c r="E3" s="112"/>
    </row>
    <row r="4" spans="1:13">
      <c r="A4" s="108">
        <v>2</v>
      </c>
      <c r="B4" s="109" t="s">
        <v>74</v>
      </c>
      <c r="C4" s="851" t="s">
        <v>75</v>
      </c>
      <c r="D4" s="852"/>
      <c r="E4" s="113"/>
    </row>
    <row r="5" spans="1:13">
      <c r="A5" s="108">
        <v>3</v>
      </c>
      <c r="B5" s="109" t="s">
        <v>76</v>
      </c>
      <c r="C5" s="853">
        <v>2</v>
      </c>
      <c r="D5" s="854"/>
      <c r="E5" s="113"/>
    </row>
    <row r="6" spans="1:13">
      <c r="A6" s="108">
        <v>4</v>
      </c>
      <c r="B6" s="109" t="s">
        <v>77</v>
      </c>
      <c r="C6" s="6">
        <f>C3*C5</f>
        <v>92106.46</v>
      </c>
      <c r="D6" s="114">
        <f>D3*C5</f>
        <v>991433.93544000003</v>
      </c>
      <c r="E6" s="113"/>
    </row>
    <row r="7" spans="1:13">
      <c r="A7" s="108">
        <v>5</v>
      </c>
      <c r="B7" s="109" t="s">
        <v>78</v>
      </c>
      <c r="C7" s="6">
        <f>'Pline . Cons Area'!K32</f>
        <v>4626.5686836846462</v>
      </c>
      <c r="D7" s="114">
        <f t="shared" ref="D7:D15" si="0">C7*10.764</f>
        <v>49800.385311181526</v>
      </c>
      <c r="E7" s="113"/>
    </row>
    <row r="8" spans="1:13">
      <c r="A8" s="108">
        <v>6</v>
      </c>
      <c r="B8" s="109" t="s">
        <v>79</v>
      </c>
      <c r="C8" s="6">
        <v>6457.77</v>
      </c>
      <c r="D8" s="114">
        <f t="shared" si="0"/>
        <v>69511.436279999994</v>
      </c>
      <c r="E8" s="113"/>
    </row>
    <row r="9" spans="1:13">
      <c r="A9" s="108">
        <v>7</v>
      </c>
      <c r="B9" s="109" t="s">
        <v>80</v>
      </c>
      <c r="C9" s="6">
        <f>SUM(C25:C27)</f>
        <v>6262.23</v>
      </c>
      <c r="D9" s="114">
        <f t="shared" si="0"/>
        <v>67406.643719999993</v>
      </c>
      <c r="E9" s="113"/>
      <c r="H9" s="38"/>
    </row>
    <row r="10" spans="1:13">
      <c r="A10" s="108">
        <v>8</v>
      </c>
      <c r="B10" s="109" t="s">
        <v>81</v>
      </c>
      <c r="C10" s="38">
        <f>D10/10.764</f>
        <v>45212.666560284284</v>
      </c>
      <c r="D10" s="6">
        <f>'Pline UDS Sale Plinth'!F21+'Pline UDS Sale Plinth'!F32+'Pline UDS Sale Plinth'!F43+'Pline UDS Sale Plinth'!F54+'Pline UDS Sale Plinth'!F65</f>
        <v>486669.14285489998</v>
      </c>
      <c r="E10" s="113"/>
      <c r="H10" s="38"/>
    </row>
    <row r="11" spans="1:13">
      <c r="A11" s="108">
        <v>9</v>
      </c>
      <c r="B11" s="109" t="s">
        <v>82</v>
      </c>
      <c r="C11" s="6">
        <v>1800</v>
      </c>
      <c r="D11">
        <f t="shared" si="0"/>
        <v>19375.199999999997</v>
      </c>
      <c r="E11" s="113"/>
      <c r="H11" s="38"/>
    </row>
    <row r="12" spans="1:13">
      <c r="A12" s="108">
        <v>10</v>
      </c>
      <c r="B12" s="109" t="s">
        <v>83</v>
      </c>
      <c r="C12" s="6">
        <f>SUM(C8:C11)</f>
        <v>59732.666560284284</v>
      </c>
      <c r="D12" s="114">
        <f t="shared" si="0"/>
        <v>642962.42285490001</v>
      </c>
      <c r="E12" s="113"/>
      <c r="H12" s="38"/>
    </row>
    <row r="13" spans="1:13">
      <c r="A13" s="108">
        <v>11</v>
      </c>
      <c r="B13" s="109" t="s">
        <v>84</v>
      </c>
      <c r="C13" s="855">
        <f>(C12)/C3</f>
        <v>1.2970353341184599</v>
      </c>
      <c r="D13" s="856"/>
      <c r="E13" s="115"/>
      <c r="H13" s="38"/>
    </row>
    <row r="14" spans="1:13" hidden="1">
      <c r="A14" s="116">
        <v>12</v>
      </c>
      <c r="B14" s="109" t="s">
        <v>85</v>
      </c>
      <c r="C14" s="6">
        <v>3736.94</v>
      </c>
      <c r="D14" s="114">
        <f t="shared" si="0"/>
        <v>40224.422159999995</v>
      </c>
      <c r="E14" s="113"/>
      <c r="M14" s="38"/>
    </row>
    <row r="15" spans="1:13" hidden="1">
      <c r="A15" s="116">
        <v>12</v>
      </c>
      <c r="B15" s="109" t="s">
        <v>86</v>
      </c>
      <c r="C15" s="6">
        <f>C7+C14</f>
        <v>8363.5086836846458</v>
      </c>
      <c r="D15" s="114">
        <f t="shared" si="0"/>
        <v>90024.807471181528</v>
      </c>
      <c r="E15" s="113"/>
    </row>
    <row r="16" spans="1:13" hidden="1">
      <c r="A16" s="108">
        <v>13</v>
      </c>
      <c r="B16" s="109" t="s">
        <v>87</v>
      </c>
      <c r="C16" s="846">
        <f>(C15/C3)</f>
        <v>0.18160525730083743</v>
      </c>
      <c r="D16" s="847"/>
      <c r="E16" s="113"/>
      <c r="L16" s="117"/>
      <c r="M16" s="118"/>
    </row>
    <row r="17" spans="1:13" hidden="1">
      <c r="A17" s="108">
        <v>14</v>
      </c>
      <c r="B17" s="109" t="s">
        <v>88</v>
      </c>
      <c r="C17" s="6">
        <v>3856.87</v>
      </c>
      <c r="D17" s="114">
        <f>C17*10.764</f>
        <v>41515.348679999996</v>
      </c>
      <c r="E17" s="113"/>
    </row>
    <row r="18" spans="1:13" hidden="1">
      <c r="A18" s="108">
        <v>15</v>
      </c>
      <c r="B18" s="109" t="s">
        <v>89</v>
      </c>
      <c r="C18" s="846">
        <f>C17/C3</f>
        <v>8.3748088896261993E-2</v>
      </c>
      <c r="D18" s="847"/>
      <c r="E18" s="115"/>
    </row>
    <row r="19" spans="1:13">
      <c r="C19" s="38"/>
      <c r="M19" s="118"/>
    </row>
    <row r="25" spans="1:13">
      <c r="B25" t="s">
        <v>90</v>
      </c>
      <c r="C25">
        <v>2641.1</v>
      </c>
    </row>
    <row r="26" spans="1:13">
      <c r="B26" t="s">
        <v>91</v>
      </c>
      <c r="C26">
        <v>1473.6</v>
      </c>
    </row>
    <row r="27" spans="1:13">
      <c r="B27" t="s">
        <v>92</v>
      </c>
      <c r="C27">
        <v>2147.5300000000002</v>
      </c>
    </row>
    <row r="36" spans="4:4">
      <c r="D36" s="38"/>
    </row>
    <row r="50" spans="25:28">
      <c r="Y50" t="s">
        <v>93</v>
      </c>
    </row>
    <row r="51" spans="25:28">
      <c r="Y51" t="s">
        <v>93</v>
      </c>
    </row>
    <row r="52" spans="25:28">
      <c r="Y52">
        <v>1</v>
      </c>
      <c r="Z52">
        <v>4</v>
      </c>
      <c r="AA52">
        <v>3</v>
      </c>
      <c r="AB52">
        <v>2</v>
      </c>
    </row>
    <row r="53" spans="25:28">
      <c r="Y53">
        <v>2</v>
      </c>
      <c r="Z53">
        <v>4</v>
      </c>
      <c r="AA53">
        <v>3</v>
      </c>
      <c r="AB53">
        <v>2</v>
      </c>
    </row>
    <row r="54" spans="25:28">
      <c r="Y54">
        <v>3</v>
      </c>
      <c r="Z54">
        <v>4</v>
      </c>
      <c r="AA54">
        <v>3</v>
      </c>
      <c r="AB54">
        <v>2</v>
      </c>
    </row>
    <row r="55" spans="25:28">
      <c r="Y55">
        <v>4</v>
      </c>
      <c r="Z55">
        <v>4</v>
      </c>
      <c r="AA55">
        <v>3</v>
      </c>
      <c r="AB55">
        <v>2</v>
      </c>
    </row>
    <row r="56" spans="25:28">
      <c r="Y56">
        <v>5</v>
      </c>
      <c r="Z56">
        <v>9</v>
      </c>
      <c r="AA56">
        <v>3</v>
      </c>
      <c r="AB56">
        <v>2</v>
      </c>
    </row>
    <row r="57" spans="25:28">
      <c r="Y57">
        <v>6</v>
      </c>
      <c r="Z57">
        <v>9</v>
      </c>
      <c r="AA57">
        <v>3</v>
      </c>
      <c r="AB57">
        <v>2</v>
      </c>
    </row>
    <row r="58" spans="25:28">
      <c r="Y58">
        <v>7</v>
      </c>
      <c r="Z58">
        <v>9</v>
      </c>
      <c r="AA58">
        <v>3</v>
      </c>
      <c r="AB58">
        <v>2</v>
      </c>
    </row>
    <row r="59" spans="25:28">
      <c r="Y59">
        <v>8</v>
      </c>
      <c r="Z59">
        <v>9</v>
      </c>
      <c r="AA59">
        <v>3</v>
      </c>
      <c r="AB59">
        <v>2</v>
      </c>
    </row>
    <row r="60" spans="25:28">
      <c r="Y60">
        <v>9</v>
      </c>
      <c r="Z60">
        <v>9</v>
      </c>
      <c r="AA60">
        <v>3</v>
      </c>
      <c r="AB60">
        <v>2</v>
      </c>
    </row>
    <row r="61" spans="25:28">
      <c r="Y61">
        <v>10</v>
      </c>
      <c r="Z61">
        <v>9</v>
      </c>
      <c r="AA61">
        <v>3</v>
      </c>
      <c r="AB61">
        <v>2</v>
      </c>
    </row>
    <row r="62" spans="25:28">
      <c r="Y62">
        <v>11</v>
      </c>
      <c r="Z62">
        <v>9</v>
      </c>
      <c r="AA62">
        <v>3</v>
      </c>
      <c r="AB62">
        <v>2</v>
      </c>
    </row>
    <row r="63" spans="25:28">
      <c r="Y63">
        <v>12</v>
      </c>
      <c r="Z63">
        <v>9</v>
      </c>
      <c r="AA63">
        <v>3</v>
      </c>
      <c r="AB63">
        <v>2</v>
      </c>
    </row>
  </sheetData>
  <mergeCells count="6">
    <mergeCell ref="C18:D18"/>
    <mergeCell ref="A1:E1"/>
    <mergeCell ref="C4:D4"/>
    <mergeCell ref="C5:D5"/>
    <mergeCell ref="C13:D13"/>
    <mergeCell ref="C16:D16"/>
  </mergeCells>
  <pageMargins left="0.7" right="0.7" top="0.75" bottom="0.75" header="0.3" footer="0.3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RERA STATEMENT PHASE 1</vt:lpstr>
      <vt:lpstr>RERA VILLAMENT</vt:lpstr>
      <vt:lpstr>RERA VILLA</vt:lpstr>
      <vt:lpstr>Comparion overall</vt:lpstr>
      <vt:lpstr>RERA STATEMENT PHSE 1</vt:lpstr>
      <vt:lpstr>Villaments</vt:lpstr>
      <vt:lpstr>Villas</vt:lpstr>
      <vt:lpstr>BLOCK-A &amp; Common area cal</vt:lpstr>
      <vt:lpstr>F.S.I</vt:lpstr>
      <vt:lpstr>Pline UDS Sale Plinth</vt:lpstr>
      <vt:lpstr>UDS SUMMARY</vt:lpstr>
      <vt:lpstr>Pline . Cons Area</vt:lpstr>
      <vt:lpstr>'BLOCK-A &amp; Common area cal'!Print_Area</vt:lpstr>
      <vt:lpstr>F.S.I!Print_Area</vt:lpstr>
      <vt:lpstr>'Pline . Cons Area'!Print_Area</vt:lpstr>
      <vt:lpstr>'Pline UDS Sale Plinth'!Print_Area</vt:lpstr>
      <vt:lpstr>'RERA STATEMENT PHASE 1'!Print_Area</vt:lpstr>
      <vt:lpstr>'RERA STATEMENT PHSE 1'!Print_Area</vt:lpstr>
      <vt:lpstr>'RERA VILLA'!Print_Area</vt:lpstr>
      <vt:lpstr>'RERA VILLAMENT'!Print_Area</vt:lpstr>
      <vt:lpstr>Villaments!Print_Area</vt:lpstr>
      <vt:lpstr>Villas!Print_Area</vt:lpstr>
      <vt:lpstr>'RERA STATEMENT PHASE 1'!Print_Titles</vt:lpstr>
      <vt:lpstr>'RERA STATEMENT PHSE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Jeganath JB Architects</cp:lastModifiedBy>
  <cp:lastPrinted>2026-05-07T07:32:05Z</cp:lastPrinted>
  <dcterms:created xsi:type="dcterms:W3CDTF">2024-11-07T07:13:00Z</dcterms:created>
  <dcterms:modified xsi:type="dcterms:W3CDTF">2026-05-07T11:25:54Z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9D6B8FCA500D412483153041CA32077F_13</vt:lpwstr>
  </property>
  <property fmtid="{D5CDD505-2E9C-101B-9397-08002B2CF9AE}" pid="3" name="KSOProductBuildVer">
    <vt:lpwstr>1033-12.2.0.21179</vt:lpwstr>
  </property>
</Properties>
</file>