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RERA FORMAT -TD" sheetId="1" r:id="rId1"/>
  </sheets>
  <externalReferences>
    <externalReference r:id="rId2"/>
  </externalReferences>
  <definedNames>
    <definedName name="_xlnm.Print_Area" localSheetId="0">'RERA FORMAT -TD'!$A$1:$O$71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0" i="1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C25"/>
  <c r="C26" s="1"/>
  <c r="C27" s="1"/>
  <c r="C28" s="1"/>
  <c r="C29" s="1"/>
  <c r="C30" s="1"/>
  <c r="C31" s="1"/>
  <c r="C32" s="1"/>
  <c r="M24"/>
  <c r="I24"/>
  <c r="I32" s="1"/>
  <c r="I41" s="1"/>
  <c r="I50" s="1"/>
  <c r="M23"/>
  <c r="I23"/>
  <c r="I31" s="1"/>
  <c r="I40" s="1"/>
  <c r="I49" s="1"/>
  <c r="H23"/>
  <c r="H31" s="1"/>
  <c r="H40" s="1"/>
  <c r="H49" s="1"/>
  <c r="G23"/>
  <c r="G31" s="1"/>
  <c r="G40" s="1"/>
  <c r="G49" s="1"/>
  <c r="E23"/>
  <c r="E31" s="1"/>
  <c r="E39" s="1"/>
  <c r="E47" s="1"/>
  <c r="M22"/>
  <c r="I22"/>
  <c r="I30" s="1"/>
  <c r="I39" s="1"/>
  <c r="I48" s="1"/>
  <c r="H22"/>
  <c r="H30" s="1"/>
  <c r="H39" s="1"/>
  <c r="H48" s="1"/>
  <c r="G22"/>
  <c r="G30" s="1"/>
  <c r="G39" s="1"/>
  <c r="G48" s="1"/>
  <c r="E22"/>
  <c r="E30" s="1"/>
  <c r="E38" s="1"/>
  <c r="E46" s="1"/>
  <c r="M21"/>
  <c r="I21"/>
  <c r="I29" s="1"/>
  <c r="I38" s="1"/>
  <c r="I47" s="1"/>
  <c r="H21"/>
  <c r="H29" s="1"/>
  <c r="H38" s="1"/>
  <c r="H47" s="1"/>
  <c r="G21"/>
  <c r="G29" s="1"/>
  <c r="G38" s="1"/>
  <c r="G47" s="1"/>
  <c r="E21"/>
  <c r="E29" s="1"/>
  <c r="E37" s="1"/>
  <c r="E45" s="1"/>
  <c r="M20"/>
  <c r="I20"/>
  <c r="I28" s="1"/>
  <c r="I37" s="1"/>
  <c r="I46" s="1"/>
  <c r="H20"/>
  <c r="H28" s="1"/>
  <c r="H37" s="1"/>
  <c r="H46" s="1"/>
  <c r="G20"/>
  <c r="G28" s="1"/>
  <c r="G37" s="1"/>
  <c r="G46" s="1"/>
  <c r="E20"/>
  <c r="E28" s="1"/>
  <c r="E36" s="1"/>
  <c r="E44" s="1"/>
  <c r="M19"/>
  <c r="I19"/>
  <c r="I27" s="1"/>
  <c r="I36" s="1"/>
  <c r="I45" s="1"/>
  <c r="H19"/>
  <c r="H27" s="1"/>
  <c r="H36" s="1"/>
  <c r="H45" s="1"/>
  <c r="G19"/>
  <c r="G27" s="1"/>
  <c r="G36" s="1"/>
  <c r="G45" s="1"/>
  <c r="E19"/>
  <c r="E27" s="1"/>
  <c r="E35" s="1"/>
  <c r="E43" s="1"/>
  <c r="M18"/>
  <c r="I18"/>
  <c r="I26" s="1"/>
  <c r="I35" s="1"/>
  <c r="I44" s="1"/>
  <c r="H18"/>
  <c r="H26" s="1"/>
  <c r="H35" s="1"/>
  <c r="H44" s="1"/>
  <c r="G18"/>
  <c r="G26" s="1"/>
  <c r="G35" s="1"/>
  <c r="G44" s="1"/>
  <c r="E18"/>
  <c r="E26" s="1"/>
  <c r="E34" s="1"/>
  <c r="E42" s="1"/>
  <c r="E50" s="1"/>
  <c r="M17"/>
  <c r="I17"/>
  <c r="I25" s="1"/>
  <c r="I34" s="1"/>
  <c r="I43" s="1"/>
  <c r="H17"/>
  <c r="H25" s="1"/>
  <c r="H34" s="1"/>
  <c r="H43" s="1"/>
  <c r="G17"/>
  <c r="G25" s="1"/>
  <c r="G34" s="1"/>
  <c r="G43" s="1"/>
  <c r="E17"/>
  <c r="E25" s="1"/>
  <c r="E33" s="1"/>
  <c r="E41" s="1"/>
  <c r="E49" s="1"/>
  <c r="M16"/>
  <c r="H16"/>
  <c r="H24" s="1"/>
  <c r="H32" s="1"/>
  <c r="H41" s="1"/>
  <c r="H50" s="1"/>
  <c r="G16"/>
  <c r="G24" s="1"/>
  <c r="E16"/>
  <c r="E24" s="1"/>
  <c r="E32" s="1"/>
  <c r="E40" s="1"/>
  <c r="E48" s="1"/>
  <c r="M15"/>
  <c r="H15"/>
  <c r="G15"/>
  <c r="E15"/>
  <c r="M14"/>
  <c r="K14"/>
  <c r="K23" s="1"/>
  <c r="K31" s="1"/>
  <c r="K40" s="1"/>
  <c r="K49" s="1"/>
  <c r="F14"/>
  <c r="F23" s="1"/>
  <c r="M13"/>
  <c r="K13"/>
  <c r="K22" s="1"/>
  <c r="K30" s="1"/>
  <c r="K39" s="1"/>
  <c r="K48" s="1"/>
  <c r="F13"/>
  <c r="F22" s="1"/>
  <c r="M12"/>
  <c r="K12"/>
  <c r="K21" s="1"/>
  <c r="K29" s="1"/>
  <c r="K38" s="1"/>
  <c r="K47" s="1"/>
  <c r="F12"/>
  <c r="J12" s="1"/>
  <c r="M11"/>
  <c r="K11"/>
  <c r="K20" s="1"/>
  <c r="K28" s="1"/>
  <c r="K37" s="1"/>
  <c r="K46" s="1"/>
  <c r="F11"/>
  <c r="J11" s="1"/>
  <c r="M10"/>
  <c r="K10"/>
  <c r="K19" s="1"/>
  <c r="K27" s="1"/>
  <c r="K36" s="1"/>
  <c r="K45" s="1"/>
  <c r="F10"/>
  <c r="F19" s="1"/>
  <c r="M9"/>
  <c r="K9"/>
  <c r="K18" s="1"/>
  <c r="K26" s="1"/>
  <c r="K35" s="1"/>
  <c r="K44" s="1"/>
  <c r="F9"/>
  <c r="J9" s="1"/>
  <c r="M8"/>
  <c r="K8"/>
  <c r="K17" s="1"/>
  <c r="K25" s="1"/>
  <c r="K34" s="1"/>
  <c r="K43" s="1"/>
  <c r="F8"/>
  <c r="F17" s="1"/>
  <c r="F25" s="1"/>
  <c r="M7"/>
  <c r="K7"/>
  <c r="K16" s="1"/>
  <c r="K24" s="1"/>
  <c r="F7"/>
  <c r="J7" s="1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M6"/>
  <c r="K6"/>
  <c r="K15" s="1"/>
  <c r="F6"/>
  <c r="F15" s="1"/>
  <c r="M51" l="1"/>
  <c r="J15"/>
  <c r="J8"/>
  <c r="L12"/>
  <c r="L7"/>
  <c r="L8"/>
  <c r="L9"/>
  <c r="J10"/>
  <c r="L10" s="1"/>
  <c r="F27"/>
  <c r="J27" s="1"/>
  <c r="L27" s="1"/>
  <c r="J19"/>
  <c r="L19" s="1"/>
  <c r="L15"/>
  <c r="J17"/>
  <c r="L17" s="1"/>
  <c r="F21"/>
  <c r="L11"/>
  <c r="J23"/>
  <c r="L23" s="1"/>
  <c r="F31"/>
  <c r="F34"/>
  <c r="J25"/>
  <c r="L25" s="1"/>
  <c r="K32"/>
  <c r="K41" s="1"/>
  <c r="K50" s="1"/>
  <c r="K33"/>
  <c r="K42" s="1"/>
  <c r="F30"/>
  <c r="J22"/>
  <c r="L22" s="1"/>
  <c r="G33"/>
  <c r="G42" s="1"/>
  <c r="G32"/>
  <c r="G41" s="1"/>
  <c r="G50" s="1"/>
  <c r="J13"/>
  <c r="L13" s="1"/>
  <c r="F18"/>
  <c r="F20"/>
  <c r="H33"/>
  <c r="H42" s="1"/>
  <c r="J6"/>
  <c r="L6" s="1"/>
  <c r="F16"/>
  <c r="I33"/>
  <c r="I42" s="1"/>
  <c r="J14"/>
  <c r="L14" s="1"/>
  <c r="F36" l="1"/>
  <c r="J36" s="1"/>
  <c r="L36" s="1"/>
  <c r="F29"/>
  <c r="J21"/>
  <c r="L21" s="1"/>
  <c r="J16"/>
  <c r="L16" s="1"/>
  <c r="F24"/>
  <c r="F28"/>
  <c r="J20"/>
  <c r="L20" s="1"/>
  <c r="J18"/>
  <c r="L18" s="1"/>
  <c r="F26"/>
  <c r="F39"/>
  <c r="J30"/>
  <c r="L30" s="1"/>
  <c r="F43"/>
  <c r="J43" s="1"/>
  <c r="L43" s="1"/>
  <c r="J34"/>
  <c r="L34" s="1"/>
  <c r="F40"/>
  <c r="J31"/>
  <c r="L31" s="1"/>
  <c r="F45" l="1"/>
  <c r="J45" s="1"/>
  <c r="L45" s="1"/>
  <c r="J29"/>
  <c r="L29" s="1"/>
  <c r="F38"/>
  <c r="F33"/>
  <c r="J24"/>
  <c r="L24" s="1"/>
  <c r="F32"/>
  <c r="F49"/>
  <c r="J49" s="1"/>
  <c r="L49" s="1"/>
  <c r="J40"/>
  <c r="L40" s="1"/>
  <c r="J39"/>
  <c r="L39" s="1"/>
  <c r="F48"/>
  <c r="J48" s="1"/>
  <c r="L48" s="1"/>
  <c r="F35"/>
  <c r="J26"/>
  <c r="L26" s="1"/>
  <c r="F37"/>
  <c r="J28"/>
  <c r="L28" s="1"/>
  <c r="J38" l="1"/>
  <c r="L38" s="1"/>
  <c r="F47"/>
  <c r="J47" s="1"/>
  <c r="L47" s="1"/>
  <c r="F44"/>
  <c r="J44" s="1"/>
  <c r="L44" s="1"/>
  <c r="J35"/>
  <c r="L35" s="1"/>
  <c r="J37"/>
  <c r="L37" s="1"/>
  <c r="F46"/>
  <c r="J46" s="1"/>
  <c r="L46" s="1"/>
  <c r="F41"/>
  <c r="J32"/>
  <c r="L32" s="1"/>
  <c r="J33"/>
  <c r="L33" s="1"/>
  <c r="F42"/>
  <c r="J42" s="1"/>
  <c r="L42" s="1"/>
  <c r="F50" l="1"/>
  <c r="J50" s="1"/>
  <c r="L50" s="1"/>
  <c r="J41"/>
  <c r="L41" s="1"/>
  <c r="L51" l="1"/>
</calcChain>
</file>

<file path=xl/sharedStrings.xml><?xml version="1.0" encoding="utf-8"?>
<sst xmlns="http://schemas.openxmlformats.org/spreadsheetml/2006/main" count="216" uniqueCount="83">
  <si>
    <t>Site Address</t>
  </si>
  <si>
    <t>Sl No</t>
  </si>
  <si>
    <t>Block</t>
  </si>
  <si>
    <t>Floor</t>
  </si>
  <si>
    <t>Flat No.</t>
  </si>
  <si>
    <t>Type</t>
  </si>
  <si>
    <t>(a)
Carpet Area (as per Sec 2(k) of the RERA Act)
(sq.m)</t>
  </si>
  <si>
    <t>(b)
Exclusive
Balcony
(sq.m)</t>
  </si>
  <si>
    <t>(c)
Exclusive Verandah/Utility/ Service/ Open Terrace
(sq.m)</t>
  </si>
  <si>
    <t>(d)
Area of External walls
(sq.m)</t>
  </si>
  <si>
    <t>e = (a + b + c+ d)
Floor area of the apartment
(sq.m)</t>
  </si>
  <si>
    <t xml:space="preserve">        (f)Proportionate Common Area (sq.m)</t>
  </si>
  <si>
    <t>g = (e + f) Gross Area of the
apartment
(sq.m)</t>
  </si>
  <si>
    <t>(h)
UDS land
Area (sq.m)</t>
  </si>
  <si>
    <t>CAR PARKING</t>
  </si>
  <si>
    <t>Covered</t>
  </si>
  <si>
    <t>Open</t>
  </si>
  <si>
    <t>1st Floor</t>
  </si>
  <si>
    <t>A1</t>
  </si>
  <si>
    <t>2BHK</t>
  </si>
  <si>
    <t xml:space="preserve"> </t>
  </si>
  <si>
    <t>B1</t>
  </si>
  <si>
    <t>C1</t>
  </si>
  <si>
    <t>D1</t>
  </si>
  <si>
    <t>3BHK</t>
  </si>
  <si>
    <t>E1</t>
  </si>
  <si>
    <t>F1</t>
  </si>
  <si>
    <t>G1</t>
  </si>
  <si>
    <t>H1</t>
  </si>
  <si>
    <t>I1</t>
  </si>
  <si>
    <t xml:space="preserve">2nd Floor </t>
  </si>
  <si>
    <t>A2</t>
  </si>
  <si>
    <t>B2</t>
  </si>
  <si>
    <t>C2</t>
  </si>
  <si>
    <t>D2</t>
  </si>
  <si>
    <t>E2</t>
  </si>
  <si>
    <t>F2</t>
  </si>
  <si>
    <t>G2</t>
  </si>
  <si>
    <t>H2</t>
  </si>
  <si>
    <t>I2</t>
  </si>
  <si>
    <t xml:space="preserve">3rd Floor </t>
  </si>
  <si>
    <t>A3</t>
  </si>
  <si>
    <t>B3</t>
  </si>
  <si>
    <t>C3</t>
  </si>
  <si>
    <t>D3</t>
  </si>
  <si>
    <t>E3</t>
  </si>
  <si>
    <t>F3</t>
  </si>
  <si>
    <t>G3</t>
  </si>
  <si>
    <t>H3</t>
  </si>
  <si>
    <t>I3</t>
  </si>
  <si>
    <t>4th Floor</t>
  </si>
  <si>
    <t>A4</t>
  </si>
  <si>
    <t>B4</t>
  </si>
  <si>
    <t>C4</t>
  </si>
  <si>
    <t>D4</t>
  </si>
  <si>
    <t>E4</t>
  </si>
  <si>
    <t>F4</t>
  </si>
  <si>
    <t>G4</t>
  </si>
  <si>
    <t>H4</t>
  </si>
  <si>
    <t>I4</t>
  </si>
  <si>
    <t>5th Floor</t>
  </si>
  <si>
    <t>A5</t>
  </si>
  <si>
    <t>B5</t>
  </si>
  <si>
    <t>C5</t>
  </si>
  <si>
    <t>D5</t>
  </si>
  <si>
    <t>E5</t>
  </si>
  <si>
    <t>F5</t>
  </si>
  <si>
    <t>G5</t>
  </si>
  <si>
    <t>H5</t>
  </si>
  <si>
    <t>I5</t>
  </si>
  <si>
    <t xml:space="preserve">    Visitor's         Car parking </t>
  </si>
  <si>
    <t xml:space="preserve">Grand Total </t>
  </si>
  <si>
    <t xml:space="preserve">Note :- </t>
  </si>
  <si>
    <t>Carpet Area statement with total UDS for the least extent.</t>
  </si>
  <si>
    <t>If any land reserved for future development, an abstract to be shown in the carpet area statement mentioning the UDS for the approved blocks and UDS</t>
  </si>
  <si>
    <t>Car parking to be allotted/provided as per the Tamil Nadu Combined Development and Building Rules (TNCDBR), 2019.</t>
  </si>
  <si>
    <t>If one car parking is required for two apartments, promoter to clearly mention in the carpet area statement as to how car parking will be allotted.</t>
  </si>
  <si>
    <t>Promoter to clearly mention cover, open and visitor carparking</t>
  </si>
  <si>
    <t>Car parking allotted to individual apartment to be shown in the carpet area statement.</t>
  </si>
  <si>
    <t>-</t>
  </si>
  <si>
    <r>
      <t xml:space="preserve">                                                                                                  Carpet Area Statement                                                                                  </t>
    </r>
    <r>
      <rPr>
        <b/>
        <sz val="12"/>
        <rFont val="Century Gothic"/>
        <family val="2"/>
      </rPr>
      <t>Date :10.12.2025</t>
    </r>
  </si>
  <si>
    <t>Total</t>
  </si>
  <si>
    <t>CONSTRUCTION OF R.C.C. TERRACED ROOF STILT(PARKING), FIRST, SECOND, THIRD, FOURTH &amp; OPEN TERRACE FLOOR BUILDING FOR RESIDENTIAL with 45 DWELLING UNITS  IN R.S.F.NO. 517/1B, SUB-DIVISION R.S.F. NO. 517/1B2, SITE NO. 10, 11, 12, 13, 14, OLD WARD NO. 46, NEW WARD NO. 49, ERODE " C " VILLAGE (KASIPALAYAM), AT BLUE LEAF GARDEN (PHASE-II), IRANIYAN 2nd STREET (ANNA NAGAR), ERODE CITY MUNICIPAL CORPORATION, ERODE TALUK &amp; DISTRICT.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</si>
</sst>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0"/>
      <name val="Century Gothic"/>
      <family val="2"/>
    </font>
    <font>
      <b/>
      <sz val="14"/>
      <name val="Century Gothic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2" fontId="0" fillId="0" borderId="0" xfId="0" applyNumberFormat="1"/>
    <xf numFmtId="0" fontId="4" fillId="0" borderId="0" xfId="0" applyFont="1"/>
    <xf numFmtId="0" fontId="5" fillId="0" borderId="0" xfId="0" applyFont="1" applyAlignment="1">
      <alignment wrapText="1"/>
    </xf>
    <xf numFmtId="1" fontId="0" fillId="0" borderId="1" xfId="0" applyNumberFormat="1" applyBorder="1" applyAlignment="1">
      <alignment horizontal="center" vertical="center"/>
    </xf>
    <xf numFmtId="1" fontId="3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/Downloads/INVA-1193-Blue%20Leaf%20Grange-RERA%20FORMAT-R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RA UDS Calculation  "/>
      <sheetName val="RERA FORMAT -TD"/>
    </sheetNames>
    <sheetDataSet>
      <sheetData sheetId="0">
        <row r="13">
          <cell r="C13">
            <v>530.77974898356024</v>
          </cell>
        </row>
        <row r="14">
          <cell r="C14">
            <v>459.41795297861057</v>
          </cell>
        </row>
        <row r="15">
          <cell r="C15">
            <v>463.6405444581934</v>
          </cell>
        </row>
        <row r="16">
          <cell r="C16">
            <v>565.40499911613938</v>
          </cell>
        </row>
        <row r="17">
          <cell r="C17">
            <v>624.09902068234044</v>
          </cell>
        </row>
        <row r="18">
          <cell r="C18">
            <v>541.75848683047559</v>
          </cell>
        </row>
        <row r="19">
          <cell r="C19">
            <v>530.77974898356024</v>
          </cell>
        </row>
        <row r="20">
          <cell r="C20">
            <v>530.77974898356024</v>
          </cell>
        </row>
        <row r="21">
          <cell r="C21">
            <v>530.77974898356024</v>
          </cell>
        </row>
        <row r="22">
          <cell r="C22">
            <v>530.77974898356024</v>
          </cell>
        </row>
        <row r="23">
          <cell r="C23">
            <v>459.41795297861057</v>
          </cell>
        </row>
        <row r="24">
          <cell r="C24">
            <v>463.6405444581934</v>
          </cell>
        </row>
        <row r="25">
          <cell r="C25">
            <v>565.40499911613938</v>
          </cell>
        </row>
        <row r="26">
          <cell r="C26">
            <v>624.09902068234044</v>
          </cell>
        </row>
        <row r="27">
          <cell r="C27">
            <v>541.75848683047559</v>
          </cell>
        </row>
        <row r="28">
          <cell r="C28">
            <v>530.77974898356024</v>
          </cell>
        </row>
        <row r="29">
          <cell r="C29">
            <v>530.77974898356024</v>
          </cell>
        </row>
        <row r="30">
          <cell r="C30">
            <v>530.77974898356024</v>
          </cell>
        </row>
        <row r="31">
          <cell r="C31">
            <v>530.77974898356024</v>
          </cell>
        </row>
        <row r="32">
          <cell r="C32">
            <v>459.41795297861057</v>
          </cell>
        </row>
        <row r="33">
          <cell r="C33">
            <v>463.6405444581934</v>
          </cell>
        </row>
        <row r="34">
          <cell r="C34">
            <v>565.40499911613927</v>
          </cell>
        </row>
        <row r="35">
          <cell r="C35">
            <v>624.09902068234044</v>
          </cell>
        </row>
        <row r="36">
          <cell r="C36">
            <v>541.75848683047559</v>
          </cell>
        </row>
        <row r="37">
          <cell r="C37">
            <v>530.77974898356024</v>
          </cell>
        </row>
        <row r="38">
          <cell r="C38">
            <v>530.77974898356024</v>
          </cell>
        </row>
        <row r="39">
          <cell r="C39">
            <v>530.77974898356024</v>
          </cell>
        </row>
        <row r="40">
          <cell r="C40">
            <v>530.77974898356024</v>
          </cell>
        </row>
        <row r="41">
          <cell r="C41">
            <v>459.41795297861057</v>
          </cell>
        </row>
        <row r="42">
          <cell r="C42">
            <v>463.6405444581934</v>
          </cell>
        </row>
        <row r="43">
          <cell r="C43">
            <v>565.40499911613927</v>
          </cell>
        </row>
        <row r="44">
          <cell r="C44">
            <v>624.09902068234044</v>
          </cell>
        </row>
        <row r="45">
          <cell r="C45">
            <v>541.75848683047559</v>
          </cell>
        </row>
        <row r="46">
          <cell r="C46">
            <v>530.77974898356024</v>
          </cell>
        </row>
        <row r="47">
          <cell r="C47">
            <v>530.77974898356024</v>
          </cell>
        </row>
        <row r="48">
          <cell r="C48">
            <v>530.77974898356024</v>
          </cell>
        </row>
        <row r="49">
          <cell r="C49">
            <v>530.77974898356024</v>
          </cell>
        </row>
        <row r="50">
          <cell r="C50">
            <v>459.41795297861057</v>
          </cell>
        </row>
        <row r="51">
          <cell r="C51">
            <v>463.6405444581934</v>
          </cell>
        </row>
        <row r="52">
          <cell r="C52">
            <v>565.40499911613927</v>
          </cell>
        </row>
        <row r="53">
          <cell r="C53">
            <v>624.09902068234044</v>
          </cell>
        </row>
        <row r="54">
          <cell r="C54">
            <v>541.75848683047559</v>
          </cell>
        </row>
        <row r="55">
          <cell r="C55">
            <v>530.77974898356024</v>
          </cell>
        </row>
        <row r="56">
          <cell r="C56">
            <v>530.77974898356024</v>
          </cell>
        </row>
        <row r="57">
          <cell r="C57">
            <v>530.77974898356024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R61"/>
  <sheetViews>
    <sheetView tabSelected="1" view="pageBreakPreview" topLeftCell="A44" zoomScale="75" zoomScaleSheetLayoutView="75" workbookViewId="0">
      <selection activeCell="D3" sqref="D3:O3"/>
    </sheetView>
  </sheetViews>
  <sheetFormatPr defaultColWidth="9.140625" defaultRowHeight="13.5"/>
  <cols>
    <col min="3" max="3" width="11.28515625" customWidth="1"/>
    <col min="5" max="5" width="13.85546875" customWidth="1"/>
    <col min="6" max="6" width="16.7109375" customWidth="1"/>
    <col min="7" max="7" width="15" customWidth="1"/>
    <col min="8" max="10" width="16.7109375" customWidth="1"/>
    <col min="11" max="11" width="14.85546875" customWidth="1"/>
    <col min="12" max="12" width="11.7109375" customWidth="1"/>
    <col min="13" max="13" width="15.5703125" bestFit="1" customWidth="1"/>
    <col min="15" max="15" width="9.28515625" bestFit="1" customWidth="1"/>
    <col min="259" max="259" width="11.28515625" customWidth="1"/>
    <col min="261" max="261" width="13.85546875" customWidth="1"/>
    <col min="262" max="262" width="16.7109375" customWidth="1"/>
    <col min="263" max="263" width="15" customWidth="1"/>
    <col min="264" max="266" width="16.7109375" customWidth="1"/>
    <col min="267" max="267" width="14.85546875" customWidth="1"/>
    <col min="268" max="268" width="11.7109375" customWidth="1"/>
    <col min="269" max="269" width="15.5703125" bestFit="1" customWidth="1"/>
    <col min="515" max="515" width="11.28515625" customWidth="1"/>
    <col min="517" max="517" width="13.85546875" customWidth="1"/>
    <col min="518" max="518" width="16.7109375" customWidth="1"/>
    <col min="519" max="519" width="15" customWidth="1"/>
    <col min="520" max="522" width="16.7109375" customWidth="1"/>
    <col min="523" max="523" width="14.85546875" customWidth="1"/>
    <col min="524" max="524" width="11.7109375" customWidth="1"/>
    <col min="525" max="525" width="15.5703125" bestFit="1" customWidth="1"/>
    <col min="771" max="771" width="11.28515625" customWidth="1"/>
    <col min="773" max="773" width="13.85546875" customWidth="1"/>
    <col min="774" max="774" width="16.7109375" customWidth="1"/>
    <col min="775" max="775" width="15" customWidth="1"/>
    <col min="776" max="778" width="16.7109375" customWidth="1"/>
    <col min="779" max="779" width="14.85546875" customWidth="1"/>
    <col min="780" max="780" width="11.7109375" customWidth="1"/>
    <col min="781" max="781" width="15.5703125" bestFit="1" customWidth="1"/>
    <col min="1027" max="1027" width="11.28515625" customWidth="1"/>
    <col min="1029" max="1029" width="13.85546875" customWidth="1"/>
    <col min="1030" max="1030" width="16.7109375" customWidth="1"/>
    <col min="1031" max="1031" width="15" customWidth="1"/>
    <col min="1032" max="1034" width="16.7109375" customWidth="1"/>
    <col min="1035" max="1035" width="14.85546875" customWidth="1"/>
    <col min="1036" max="1036" width="11.7109375" customWidth="1"/>
    <col min="1037" max="1037" width="15.5703125" bestFit="1" customWidth="1"/>
    <col min="1283" max="1283" width="11.28515625" customWidth="1"/>
    <col min="1285" max="1285" width="13.85546875" customWidth="1"/>
    <col min="1286" max="1286" width="16.7109375" customWidth="1"/>
    <col min="1287" max="1287" width="15" customWidth="1"/>
    <col min="1288" max="1290" width="16.7109375" customWidth="1"/>
    <col min="1291" max="1291" width="14.85546875" customWidth="1"/>
    <col min="1292" max="1292" width="11.7109375" customWidth="1"/>
    <col min="1293" max="1293" width="15.5703125" bestFit="1" customWidth="1"/>
    <col min="1539" max="1539" width="11.28515625" customWidth="1"/>
    <col min="1541" max="1541" width="13.85546875" customWidth="1"/>
    <col min="1542" max="1542" width="16.7109375" customWidth="1"/>
    <col min="1543" max="1543" width="15" customWidth="1"/>
    <col min="1544" max="1546" width="16.7109375" customWidth="1"/>
    <col min="1547" max="1547" width="14.85546875" customWidth="1"/>
    <col min="1548" max="1548" width="11.7109375" customWidth="1"/>
    <col min="1549" max="1549" width="15.5703125" bestFit="1" customWidth="1"/>
    <col min="1795" max="1795" width="11.28515625" customWidth="1"/>
    <col min="1797" max="1797" width="13.85546875" customWidth="1"/>
    <col min="1798" max="1798" width="16.7109375" customWidth="1"/>
    <col min="1799" max="1799" width="15" customWidth="1"/>
    <col min="1800" max="1802" width="16.7109375" customWidth="1"/>
    <col min="1803" max="1803" width="14.85546875" customWidth="1"/>
    <col min="1804" max="1804" width="11.7109375" customWidth="1"/>
    <col min="1805" max="1805" width="15.5703125" bestFit="1" customWidth="1"/>
    <col min="2051" max="2051" width="11.28515625" customWidth="1"/>
    <col min="2053" max="2053" width="13.85546875" customWidth="1"/>
    <col min="2054" max="2054" width="16.7109375" customWidth="1"/>
    <col min="2055" max="2055" width="15" customWidth="1"/>
    <col min="2056" max="2058" width="16.7109375" customWidth="1"/>
    <col min="2059" max="2059" width="14.85546875" customWidth="1"/>
    <col min="2060" max="2060" width="11.7109375" customWidth="1"/>
    <col min="2061" max="2061" width="15.5703125" bestFit="1" customWidth="1"/>
    <col min="2307" max="2307" width="11.28515625" customWidth="1"/>
    <col min="2309" max="2309" width="13.85546875" customWidth="1"/>
    <col min="2310" max="2310" width="16.7109375" customWidth="1"/>
    <col min="2311" max="2311" width="15" customWidth="1"/>
    <col min="2312" max="2314" width="16.7109375" customWidth="1"/>
    <col min="2315" max="2315" width="14.85546875" customWidth="1"/>
    <col min="2316" max="2316" width="11.7109375" customWidth="1"/>
    <col min="2317" max="2317" width="15.5703125" bestFit="1" customWidth="1"/>
    <col min="2563" max="2563" width="11.28515625" customWidth="1"/>
    <col min="2565" max="2565" width="13.85546875" customWidth="1"/>
    <col min="2566" max="2566" width="16.7109375" customWidth="1"/>
    <col min="2567" max="2567" width="15" customWidth="1"/>
    <col min="2568" max="2570" width="16.7109375" customWidth="1"/>
    <col min="2571" max="2571" width="14.85546875" customWidth="1"/>
    <col min="2572" max="2572" width="11.7109375" customWidth="1"/>
    <col min="2573" max="2573" width="15.5703125" bestFit="1" customWidth="1"/>
    <col min="2819" max="2819" width="11.28515625" customWidth="1"/>
    <col min="2821" max="2821" width="13.85546875" customWidth="1"/>
    <col min="2822" max="2822" width="16.7109375" customWidth="1"/>
    <col min="2823" max="2823" width="15" customWidth="1"/>
    <col min="2824" max="2826" width="16.7109375" customWidth="1"/>
    <col min="2827" max="2827" width="14.85546875" customWidth="1"/>
    <col min="2828" max="2828" width="11.7109375" customWidth="1"/>
    <col min="2829" max="2829" width="15.5703125" bestFit="1" customWidth="1"/>
    <col min="3075" max="3075" width="11.28515625" customWidth="1"/>
    <col min="3077" max="3077" width="13.85546875" customWidth="1"/>
    <col min="3078" max="3078" width="16.7109375" customWidth="1"/>
    <col min="3079" max="3079" width="15" customWidth="1"/>
    <col min="3080" max="3082" width="16.7109375" customWidth="1"/>
    <col min="3083" max="3083" width="14.85546875" customWidth="1"/>
    <col min="3084" max="3084" width="11.7109375" customWidth="1"/>
    <col min="3085" max="3085" width="15.5703125" bestFit="1" customWidth="1"/>
    <col min="3331" max="3331" width="11.28515625" customWidth="1"/>
    <col min="3333" max="3333" width="13.85546875" customWidth="1"/>
    <col min="3334" max="3334" width="16.7109375" customWidth="1"/>
    <col min="3335" max="3335" width="15" customWidth="1"/>
    <col min="3336" max="3338" width="16.7109375" customWidth="1"/>
    <col min="3339" max="3339" width="14.85546875" customWidth="1"/>
    <col min="3340" max="3340" width="11.7109375" customWidth="1"/>
    <col min="3341" max="3341" width="15.5703125" bestFit="1" customWidth="1"/>
    <col min="3587" max="3587" width="11.28515625" customWidth="1"/>
    <col min="3589" max="3589" width="13.85546875" customWidth="1"/>
    <col min="3590" max="3590" width="16.7109375" customWidth="1"/>
    <col min="3591" max="3591" width="15" customWidth="1"/>
    <col min="3592" max="3594" width="16.7109375" customWidth="1"/>
    <col min="3595" max="3595" width="14.85546875" customWidth="1"/>
    <col min="3596" max="3596" width="11.7109375" customWidth="1"/>
    <col min="3597" max="3597" width="15.5703125" bestFit="1" customWidth="1"/>
    <col min="3843" max="3843" width="11.28515625" customWidth="1"/>
    <col min="3845" max="3845" width="13.85546875" customWidth="1"/>
    <col min="3846" max="3846" width="16.7109375" customWidth="1"/>
    <col min="3847" max="3847" width="15" customWidth="1"/>
    <col min="3848" max="3850" width="16.7109375" customWidth="1"/>
    <col min="3851" max="3851" width="14.85546875" customWidth="1"/>
    <col min="3852" max="3852" width="11.7109375" customWidth="1"/>
    <col min="3853" max="3853" width="15.5703125" bestFit="1" customWidth="1"/>
    <col min="4099" max="4099" width="11.28515625" customWidth="1"/>
    <col min="4101" max="4101" width="13.85546875" customWidth="1"/>
    <col min="4102" max="4102" width="16.7109375" customWidth="1"/>
    <col min="4103" max="4103" width="15" customWidth="1"/>
    <col min="4104" max="4106" width="16.7109375" customWidth="1"/>
    <col min="4107" max="4107" width="14.85546875" customWidth="1"/>
    <col min="4108" max="4108" width="11.7109375" customWidth="1"/>
    <col min="4109" max="4109" width="15.5703125" bestFit="1" customWidth="1"/>
    <col min="4355" max="4355" width="11.28515625" customWidth="1"/>
    <col min="4357" max="4357" width="13.85546875" customWidth="1"/>
    <col min="4358" max="4358" width="16.7109375" customWidth="1"/>
    <col min="4359" max="4359" width="15" customWidth="1"/>
    <col min="4360" max="4362" width="16.7109375" customWidth="1"/>
    <col min="4363" max="4363" width="14.85546875" customWidth="1"/>
    <col min="4364" max="4364" width="11.7109375" customWidth="1"/>
    <col min="4365" max="4365" width="15.5703125" bestFit="1" customWidth="1"/>
    <col min="4611" max="4611" width="11.28515625" customWidth="1"/>
    <col min="4613" max="4613" width="13.85546875" customWidth="1"/>
    <col min="4614" max="4614" width="16.7109375" customWidth="1"/>
    <col min="4615" max="4615" width="15" customWidth="1"/>
    <col min="4616" max="4618" width="16.7109375" customWidth="1"/>
    <col min="4619" max="4619" width="14.85546875" customWidth="1"/>
    <col min="4620" max="4620" width="11.7109375" customWidth="1"/>
    <col min="4621" max="4621" width="15.5703125" bestFit="1" customWidth="1"/>
    <col min="4867" max="4867" width="11.28515625" customWidth="1"/>
    <col min="4869" max="4869" width="13.85546875" customWidth="1"/>
    <col min="4870" max="4870" width="16.7109375" customWidth="1"/>
    <col min="4871" max="4871" width="15" customWidth="1"/>
    <col min="4872" max="4874" width="16.7109375" customWidth="1"/>
    <col min="4875" max="4875" width="14.85546875" customWidth="1"/>
    <col min="4876" max="4876" width="11.7109375" customWidth="1"/>
    <col min="4877" max="4877" width="15.5703125" bestFit="1" customWidth="1"/>
    <col min="5123" max="5123" width="11.28515625" customWidth="1"/>
    <col min="5125" max="5125" width="13.85546875" customWidth="1"/>
    <col min="5126" max="5126" width="16.7109375" customWidth="1"/>
    <col min="5127" max="5127" width="15" customWidth="1"/>
    <col min="5128" max="5130" width="16.7109375" customWidth="1"/>
    <col min="5131" max="5131" width="14.85546875" customWidth="1"/>
    <col min="5132" max="5132" width="11.7109375" customWidth="1"/>
    <col min="5133" max="5133" width="15.5703125" bestFit="1" customWidth="1"/>
    <col min="5379" max="5379" width="11.28515625" customWidth="1"/>
    <col min="5381" max="5381" width="13.85546875" customWidth="1"/>
    <col min="5382" max="5382" width="16.7109375" customWidth="1"/>
    <col min="5383" max="5383" width="15" customWidth="1"/>
    <col min="5384" max="5386" width="16.7109375" customWidth="1"/>
    <col min="5387" max="5387" width="14.85546875" customWidth="1"/>
    <col min="5388" max="5388" width="11.7109375" customWidth="1"/>
    <col min="5389" max="5389" width="15.5703125" bestFit="1" customWidth="1"/>
    <col min="5635" max="5635" width="11.28515625" customWidth="1"/>
    <col min="5637" max="5637" width="13.85546875" customWidth="1"/>
    <col min="5638" max="5638" width="16.7109375" customWidth="1"/>
    <col min="5639" max="5639" width="15" customWidth="1"/>
    <col min="5640" max="5642" width="16.7109375" customWidth="1"/>
    <col min="5643" max="5643" width="14.85546875" customWidth="1"/>
    <col min="5644" max="5644" width="11.7109375" customWidth="1"/>
    <col min="5645" max="5645" width="15.5703125" bestFit="1" customWidth="1"/>
    <col min="5891" max="5891" width="11.28515625" customWidth="1"/>
    <col min="5893" max="5893" width="13.85546875" customWidth="1"/>
    <col min="5894" max="5894" width="16.7109375" customWidth="1"/>
    <col min="5895" max="5895" width="15" customWidth="1"/>
    <col min="5896" max="5898" width="16.7109375" customWidth="1"/>
    <col min="5899" max="5899" width="14.85546875" customWidth="1"/>
    <col min="5900" max="5900" width="11.7109375" customWidth="1"/>
    <col min="5901" max="5901" width="15.5703125" bestFit="1" customWidth="1"/>
    <col min="6147" max="6147" width="11.28515625" customWidth="1"/>
    <col min="6149" max="6149" width="13.85546875" customWidth="1"/>
    <col min="6150" max="6150" width="16.7109375" customWidth="1"/>
    <col min="6151" max="6151" width="15" customWidth="1"/>
    <col min="6152" max="6154" width="16.7109375" customWidth="1"/>
    <col min="6155" max="6155" width="14.85546875" customWidth="1"/>
    <col min="6156" max="6156" width="11.7109375" customWidth="1"/>
    <col min="6157" max="6157" width="15.5703125" bestFit="1" customWidth="1"/>
    <col min="6403" max="6403" width="11.28515625" customWidth="1"/>
    <col min="6405" max="6405" width="13.85546875" customWidth="1"/>
    <col min="6406" max="6406" width="16.7109375" customWidth="1"/>
    <col min="6407" max="6407" width="15" customWidth="1"/>
    <col min="6408" max="6410" width="16.7109375" customWidth="1"/>
    <col min="6411" max="6411" width="14.85546875" customWidth="1"/>
    <col min="6412" max="6412" width="11.7109375" customWidth="1"/>
    <col min="6413" max="6413" width="15.5703125" bestFit="1" customWidth="1"/>
    <col min="6659" max="6659" width="11.28515625" customWidth="1"/>
    <col min="6661" max="6661" width="13.85546875" customWidth="1"/>
    <col min="6662" max="6662" width="16.7109375" customWidth="1"/>
    <col min="6663" max="6663" width="15" customWidth="1"/>
    <col min="6664" max="6666" width="16.7109375" customWidth="1"/>
    <col min="6667" max="6667" width="14.85546875" customWidth="1"/>
    <col min="6668" max="6668" width="11.7109375" customWidth="1"/>
    <col min="6669" max="6669" width="15.5703125" bestFit="1" customWidth="1"/>
    <col min="6915" max="6915" width="11.28515625" customWidth="1"/>
    <col min="6917" max="6917" width="13.85546875" customWidth="1"/>
    <col min="6918" max="6918" width="16.7109375" customWidth="1"/>
    <col min="6919" max="6919" width="15" customWidth="1"/>
    <col min="6920" max="6922" width="16.7109375" customWidth="1"/>
    <col min="6923" max="6923" width="14.85546875" customWidth="1"/>
    <col min="6924" max="6924" width="11.7109375" customWidth="1"/>
    <col min="6925" max="6925" width="15.5703125" bestFit="1" customWidth="1"/>
    <col min="7171" max="7171" width="11.28515625" customWidth="1"/>
    <col min="7173" max="7173" width="13.85546875" customWidth="1"/>
    <col min="7174" max="7174" width="16.7109375" customWidth="1"/>
    <col min="7175" max="7175" width="15" customWidth="1"/>
    <col min="7176" max="7178" width="16.7109375" customWidth="1"/>
    <col min="7179" max="7179" width="14.85546875" customWidth="1"/>
    <col min="7180" max="7180" width="11.7109375" customWidth="1"/>
    <col min="7181" max="7181" width="15.5703125" bestFit="1" customWidth="1"/>
    <col min="7427" max="7427" width="11.28515625" customWidth="1"/>
    <col min="7429" max="7429" width="13.85546875" customWidth="1"/>
    <col min="7430" max="7430" width="16.7109375" customWidth="1"/>
    <col min="7431" max="7431" width="15" customWidth="1"/>
    <col min="7432" max="7434" width="16.7109375" customWidth="1"/>
    <col min="7435" max="7435" width="14.85546875" customWidth="1"/>
    <col min="7436" max="7436" width="11.7109375" customWidth="1"/>
    <col min="7437" max="7437" width="15.5703125" bestFit="1" customWidth="1"/>
    <col min="7683" max="7683" width="11.28515625" customWidth="1"/>
    <col min="7685" max="7685" width="13.85546875" customWidth="1"/>
    <col min="7686" max="7686" width="16.7109375" customWidth="1"/>
    <col min="7687" max="7687" width="15" customWidth="1"/>
    <col min="7688" max="7690" width="16.7109375" customWidth="1"/>
    <col min="7691" max="7691" width="14.85546875" customWidth="1"/>
    <col min="7692" max="7692" width="11.7109375" customWidth="1"/>
    <col min="7693" max="7693" width="15.5703125" bestFit="1" customWidth="1"/>
    <col min="7939" max="7939" width="11.28515625" customWidth="1"/>
    <col min="7941" max="7941" width="13.85546875" customWidth="1"/>
    <col min="7942" max="7942" width="16.7109375" customWidth="1"/>
    <col min="7943" max="7943" width="15" customWidth="1"/>
    <col min="7944" max="7946" width="16.7109375" customWidth="1"/>
    <col min="7947" max="7947" width="14.85546875" customWidth="1"/>
    <col min="7948" max="7948" width="11.7109375" customWidth="1"/>
    <col min="7949" max="7949" width="15.5703125" bestFit="1" customWidth="1"/>
    <col min="8195" max="8195" width="11.28515625" customWidth="1"/>
    <col min="8197" max="8197" width="13.85546875" customWidth="1"/>
    <col min="8198" max="8198" width="16.7109375" customWidth="1"/>
    <col min="8199" max="8199" width="15" customWidth="1"/>
    <col min="8200" max="8202" width="16.7109375" customWidth="1"/>
    <col min="8203" max="8203" width="14.85546875" customWidth="1"/>
    <col min="8204" max="8204" width="11.7109375" customWidth="1"/>
    <col min="8205" max="8205" width="15.5703125" bestFit="1" customWidth="1"/>
    <col min="8451" max="8451" width="11.28515625" customWidth="1"/>
    <col min="8453" max="8453" width="13.85546875" customWidth="1"/>
    <col min="8454" max="8454" width="16.7109375" customWidth="1"/>
    <col min="8455" max="8455" width="15" customWidth="1"/>
    <col min="8456" max="8458" width="16.7109375" customWidth="1"/>
    <col min="8459" max="8459" width="14.85546875" customWidth="1"/>
    <col min="8460" max="8460" width="11.7109375" customWidth="1"/>
    <col min="8461" max="8461" width="15.5703125" bestFit="1" customWidth="1"/>
    <col min="8707" max="8707" width="11.28515625" customWidth="1"/>
    <col min="8709" max="8709" width="13.85546875" customWidth="1"/>
    <col min="8710" max="8710" width="16.7109375" customWidth="1"/>
    <col min="8711" max="8711" width="15" customWidth="1"/>
    <col min="8712" max="8714" width="16.7109375" customWidth="1"/>
    <col min="8715" max="8715" width="14.85546875" customWidth="1"/>
    <col min="8716" max="8716" width="11.7109375" customWidth="1"/>
    <col min="8717" max="8717" width="15.5703125" bestFit="1" customWidth="1"/>
    <col min="8963" max="8963" width="11.28515625" customWidth="1"/>
    <col min="8965" max="8965" width="13.85546875" customWidth="1"/>
    <col min="8966" max="8966" width="16.7109375" customWidth="1"/>
    <col min="8967" max="8967" width="15" customWidth="1"/>
    <col min="8968" max="8970" width="16.7109375" customWidth="1"/>
    <col min="8971" max="8971" width="14.85546875" customWidth="1"/>
    <col min="8972" max="8972" width="11.7109375" customWidth="1"/>
    <col min="8973" max="8973" width="15.5703125" bestFit="1" customWidth="1"/>
    <col min="9219" max="9219" width="11.28515625" customWidth="1"/>
    <col min="9221" max="9221" width="13.85546875" customWidth="1"/>
    <col min="9222" max="9222" width="16.7109375" customWidth="1"/>
    <col min="9223" max="9223" width="15" customWidth="1"/>
    <col min="9224" max="9226" width="16.7109375" customWidth="1"/>
    <col min="9227" max="9227" width="14.85546875" customWidth="1"/>
    <col min="9228" max="9228" width="11.7109375" customWidth="1"/>
    <col min="9229" max="9229" width="15.5703125" bestFit="1" customWidth="1"/>
    <col min="9475" max="9475" width="11.28515625" customWidth="1"/>
    <col min="9477" max="9477" width="13.85546875" customWidth="1"/>
    <col min="9478" max="9478" width="16.7109375" customWidth="1"/>
    <col min="9479" max="9479" width="15" customWidth="1"/>
    <col min="9480" max="9482" width="16.7109375" customWidth="1"/>
    <col min="9483" max="9483" width="14.85546875" customWidth="1"/>
    <col min="9484" max="9484" width="11.7109375" customWidth="1"/>
    <col min="9485" max="9485" width="15.5703125" bestFit="1" customWidth="1"/>
    <col min="9731" max="9731" width="11.28515625" customWidth="1"/>
    <col min="9733" max="9733" width="13.85546875" customWidth="1"/>
    <col min="9734" max="9734" width="16.7109375" customWidth="1"/>
    <col min="9735" max="9735" width="15" customWidth="1"/>
    <col min="9736" max="9738" width="16.7109375" customWidth="1"/>
    <col min="9739" max="9739" width="14.85546875" customWidth="1"/>
    <col min="9740" max="9740" width="11.7109375" customWidth="1"/>
    <col min="9741" max="9741" width="15.5703125" bestFit="1" customWidth="1"/>
    <col min="9987" max="9987" width="11.28515625" customWidth="1"/>
    <col min="9989" max="9989" width="13.85546875" customWidth="1"/>
    <col min="9990" max="9990" width="16.7109375" customWidth="1"/>
    <col min="9991" max="9991" width="15" customWidth="1"/>
    <col min="9992" max="9994" width="16.7109375" customWidth="1"/>
    <col min="9995" max="9995" width="14.85546875" customWidth="1"/>
    <col min="9996" max="9996" width="11.7109375" customWidth="1"/>
    <col min="9997" max="9997" width="15.5703125" bestFit="1" customWidth="1"/>
    <col min="10243" max="10243" width="11.28515625" customWidth="1"/>
    <col min="10245" max="10245" width="13.85546875" customWidth="1"/>
    <col min="10246" max="10246" width="16.7109375" customWidth="1"/>
    <col min="10247" max="10247" width="15" customWidth="1"/>
    <col min="10248" max="10250" width="16.7109375" customWidth="1"/>
    <col min="10251" max="10251" width="14.85546875" customWidth="1"/>
    <col min="10252" max="10252" width="11.7109375" customWidth="1"/>
    <col min="10253" max="10253" width="15.5703125" bestFit="1" customWidth="1"/>
    <col min="10499" max="10499" width="11.28515625" customWidth="1"/>
    <col min="10501" max="10501" width="13.85546875" customWidth="1"/>
    <col min="10502" max="10502" width="16.7109375" customWidth="1"/>
    <col min="10503" max="10503" width="15" customWidth="1"/>
    <col min="10504" max="10506" width="16.7109375" customWidth="1"/>
    <col min="10507" max="10507" width="14.85546875" customWidth="1"/>
    <col min="10508" max="10508" width="11.7109375" customWidth="1"/>
    <col min="10509" max="10509" width="15.5703125" bestFit="1" customWidth="1"/>
    <col min="10755" max="10755" width="11.28515625" customWidth="1"/>
    <col min="10757" max="10757" width="13.85546875" customWidth="1"/>
    <col min="10758" max="10758" width="16.7109375" customWidth="1"/>
    <col min="10759" max="10759" width="15" customWidth="1"/>
    <col min="10760" max="10762" width="16.7109375" customWidth="1"/>
    <col min="10763" max="10763" width="14.85546875" customWidth="1"/>
    <col min="10764" max="10764" width="11.7109375" customWidth="1"/>
    <col min="10765" max="10765" width="15.5703125" bestFit="1" customWidth="1"/>
    <col min="11011" max="11011" width="11.28515625" customWidth="1"/>
    <col min="11013" max="11013" width="13.85546875" customWidth="1"/>
    <col min="11014" max="11014" width="16.7109375" customWidth="1"/>
    <col min="11015" max="11015" width="15" customWidth="1"/>
    <col min="11016" max="11018" width="16.7109375" customWidth="1"/>
    <col min="11019" max="11019" width="14.85546875" customWidth="1"/>
    <col min="11020" max="11020" width="11.7109375" customWidth="1"/>
    <col min="11021" max="11021" width="15.5703125" bestFit="1" customWidth="1"/>
    <col min="11267" max="11267" width="11.28515625" customWidth="1"/>
    <col min="11269" max="11269" width="13.85546875" customWidth="1"/>
    <col min="11270" max="11270" width="16.7109375" customWidth="1"/>
    <col min="11271" max="11271" width="15" customWidth="1"/>
    <col min="11272" max="11274" width="16.7109375" customWidth="1"/>
    <col min="11275" max="11275" width="14.85546875" customWidth="1"/>
    <col min="11276" max="11276" width="11.7109375" customWidth="1"/>
    <col min="11277" max="11277" width="15.5703125" bestFit="1" customWidth="1"/>
    <col min="11523" max="11523" width="11.28515625" customWidth="1"/>
    <col min="11525" max="11525" width="13.85546875" customWidth="1"/>
    <col min="11526" max="11526" width="16.7109375" customWidth="1"/>
    <col min="11527" max="11527" width="15" customWidth="1"/>
    <col min="11528" max="11530" width="16.7109375" customWidth="1"/>
    <col min="11531" max="11531" width="14.85546875" customWidth="1"/>
    <col min="11532" max="11532" width="11.7109375" customWidth="1"/>
    <col min="11533" max="11533" width="15.5703125" bestFit="1" customWidth="1"/>
    <col min="11779" max="11779" width="11.28515625" customWidth="1"/>
    <col min="11781" max="11781" width="13.85546875" customWidth="1"/>
    <col min="11782" max="11782" width="16.7109375" customWidth="1"/>
    <col min="11783" max="11783" width="15" customWidth="1"/>
    <col min="11784" max="11786" width="16.7109375" customWidth="1"/>
    <col min="11787" max="11787" width="14.85546875" customWidth="1"/>
    <col min="11788" max="11788" width="11.7109375" customWidth="1"/>
    <col min="11789" max="11789" width="15.5703125" bestFit="1" customWidth="1"/>
    <col min="12035" max="12035" width="11.28515625" customWidth="1"/>
    <col min="12037" max="12037" width="13.85546875" customWidth="1"/>
    <col min="12038" max="12038" width="16.7109375" customWidth="1"/>
    <col min="12039" max="12039" width="15" customWidth="1"/>
    <col min="12040" max="12042" width="16.7109375" customWidth="1"/>
    <col min="12043" max="12043" width="14.85546875" customWidth="1"/>
    <col min="12044" max="12044" width="11.7109375" customWidth="1"/>
    <col min="12045" max="12045" width="15.5703125" bestFit="1" customWidth="1"/>
    <col min="12291" max="12291" width="11.28515625" customWidth="1"/>
    <col min="12293" max="12293" width="13.85546875" customWidth="1"/>
    <col min="12294" max="12294" width="16.7109375" customWidth="1"/>
    <col min="12295" max="12295" width="15" customWidth="1"/>
    <col min="12296" max="12298" width="16.7109375" customWidth="1"/>
    <col min="12299" max="12299" width="14.85546875" customWidth="1"/>
    <col min="12300" max="12300" width="11.7109375" customWidth="1"/>
    <col min="12301" max="12301" width="15.5703125" bestFit="1" customWidth="1"/>
    <col min="12547" max="12547" width="11.28515625" customWidth="1"/>
    <col min="12549" max="12549" width="13.85546875" customWidth="1"/>
    <col min="12550" max="12550" width="16.7109375" customWidth="1"/>
    <col min="12551" max="12551" width="15" customWidth="1"/>
    <col min="12552" max="12554" width="16.7109375" customWidth="1"/>
    <col min="12555" max="12555" width="14.85546875" customWidth="1"/>
    <col min="12556" max="12556" width="11.7109375" customWidth="1"/>
    <col min="12557" max="12557" width="15.5703125" bestFit="1" customWidth="1"/>
    <col min="12803" max="12803" width="11.28515625" customWidth="1"/>
    <col min="12805" max="12805" width="13.85546875" customWidth="1"/>
    <col min="12806" max="12806" width="16.7109375" customWidth="1"/>
    <col min="12807" max="12807" width="15" customWidth="1"/>
    <col min="12808" max="12810" width="16.7109375" customWidth="1"/>
    <col min="12811" max="12811" width="14.85546875" customWidth="1"/>
    <col min="12812" max="12812" width="11.7109375" customWidth="1"/>
    <col min="12813" max="12813" width="15.5703125" bestFit="1" customWidth="1"/>
    <col min="13059" max="13059" width="11.28515625" customWidth="1"/>
    <col min="13061" max="13061" width="13.85546875" customWidth="1"/>
    <col min="13062" max="13062" width="16.7109375" customWidth="1"/>
    <col min="13063" max="13063" width="15" customWidth="1"/>
    <col min="13064" max="13066" width="16.7109375" customWidth="1"/>
    <col min="13067" max="13067" width="14.85546875" customWidth="1"/>
    <col min="13068" max="13068" width="11.7109375" customWidth="1"/>
    <col min="13069" max="13069" width="15.5703125" bestFit="1" customWidth="1"/>
    <col min="13315" max="13315" width="11.28515625" customWidth="1"/>
    <col min="13317" max="13317" width="13.85546875" customWidth="1"/>
    <col min="13318" max="13318" width="16.7109375" customWidth="1"/>
    <col min="13319" max="13319" width="15" customWidth="1"/>
    <col min="13320" max="13322" width="16.7109375" customWidth="1"/>
    <col min="13323" max="13323" width="14.85546875" customWidth="1"/>
    <col min="13324" max="13324" width="11.7109375" customWidth="1"/>
    <col min="13325" max="13325" width="15.5703125" bestFit="1" customWidth="1"/>
    <col min="13571" max="13571" width="11.28515625" customWidth="1"/>
    <col min="13573" max="13573" width="13.85546875" customWidth="1"/>
    <col min="13574" max="13574" width="16.7109375" customWidth="1"/>
    <col min="13575" max="13575" width="15" customWidth="1"/>
    <col min="13576" max="13578" width="16.7109375" customWidth="1"/>
    <col min="13579" max="13579" width="14.85546875" customWidth="1"/>
    <col min="13580" max="13580" width="11.7109375" customWidth="1"/>
    <col min="13581" max="13581" width="15.5703125" bestFit="1" customWidth="1"/>
    <col min="13827" max="13827" width="11.28515625" customWidth="1"/>
    <col min="13829" max="13829" width="13.85546875" customWidth="1"/>
    <col min="13830" max="13830" width="16.7109375" customWidth="1"/>
    <col min="13831" max="13831" width="15" customWidth="1"/>
    <col min="13832" max="13834" width="16.7109375" customWidth="1"/>
    <col min="13835" max="13835" width="14.85546875" customWidth="1"/>
    <col min="13836" max="13836" width="11.7109375" customWidth="1"/>
    <col min="13837" max="13837" width="15.5703125" bestFit="1" customWidth="1"/>
    <col min="14083" max="14083" width="11.28515625" customWidth="1"/>
    <col min="14085" max="14085" width="13.85546875" customWidth="1"/>
    <col min="14086" max="14086" width="16.7109375" customWidth="1"/>
    <col min="14087" max="14087" width="15" customWidth="1"/>
    <col min="14088" max="14090" width="16.7109375" customWidth="1"/>
    <col min="14091" max="14091" width="14.85546875" customWidth="1"/>
    <col min="14092" max="14092" width="11.7109375" customWidth="1"/>
    <col min="14093" max="14093" width="15.5703125" bestFit="1" customWidth="1"/>
    <col min="14339" max="14339" width="11.28515625" customWidth="1"/>
    <col min="14341" max="14341" width="13.85546875" customWidth="1"/>
    <col min="14342" max="14342" width="16.7109375" customWidth="1"/>
    <col min="14343" max="14343" width="15" customWidth="1"/>
    <col min="14344" max="14346" width="16.7109375" customWidth="1"/>
    <col min="14347" max="14347" width="14.85546875" customWidth="1"/>
    <col min="14348" max="14348" width="11.7109375" customWidth="1"/>
    <col min="14349" max="14349" width="15.5703125" bestFit="1" customWidth="1"/>
    <col min="14595" max="14595" width="11.28515625" customWidth="1"/>
    <col min="14597" max="14597" width="13.85546875" customWidth="1"/>
    <col min="14598" max="14598" width="16.7109375" customWidth="1"/>
    <col min="14599" max="14599" width="15" customWidth="1"/>
    <col min="14600" max="14602" width="16.7109375" customWidth="1"/>
    <col min="14603" max="14603" width="14.85546875" customWidth="1"/>
    <col min="14604" max="14604" width="11.7109375" customWidth="1"/>
    <col min="14605" max="14605" width="15.5703125" bestFit="1" customWidth="1"/>
    <col min="14851" max="14851" width="11.28515625" customWidth="1"/>
    <col min="14853" max="14853" width="13.85546875" customWidth="1"/>
    <col min="14854" max="14854" width="16.7109375" customWidth="1"/>
    <col min="14855" max="14855" width="15" customWidth="1"/>
    <col min="14856" max="14858" width="16.7109375" customWidth="1"/>
    <col min="14859" max="14859" width="14.85546875" customWidth="1"/>
    <col min="14860" max="14860" width="11.7109375" customWidth="1"/>
    <col min="14861" max="14861" width="15.5703125" bestFit="1" customWidth="1"/>
    <col min="15107" max="15107" width="11.28515625" customWidth="1"/>
    <col min="15109" max="15109" width="13.85546875" customWidth="1"/>
    <col min="15110" max="15110" width="16.7109375" customWidth="1"/>
    <col min="15111" max="15111" width="15" customWidth="1"/>
    <col min="15112" max="15114" width="16.7109375" customWidth="1"/>
    <col min="15115" max="15115" width="14.85546875" customWidth="1"/>
    <col min="15116" max="15116" width="11.7109375" customWidth="1"/>
    <col min="15117" max="15117" width="15.5703125" bestFit="1" customWidth="1"/>
    <col min="15363" max="15363" width="11.28515625" customWidth="1"/>
    <col min="15365" max="15365" width="13.85546875" customWidth="1"/>
    <col min="15366" max="15366" width="16.7109375" customWidth="1"/>
    <col min="15367" max="15367" width="15" customWidth="1"/>
    <col min="15368" max="15370" width="16.7109375" customWidth="1"/>
    <col min="15371" max="15371" width="14.85546875" customWidth="1"/>
    <col min="15372" max="15372" width="11.7109375" customWidth="1"/>
    <col min="15373" max="15373" width="15.5703125" bestFit="1" customWidth="1"/>
    <col min="15619" max="15619" width="11.28515625" customWidth="1"/>
    <col min="15621" max="15621" width="13.85546875" customWidth="1"/>
    <col min="15622" max="15622" width="16.7109375" customWidth="1"/>
    <col min="15623" max="15623" width="15" customWidth="1"/>
    <col min="15624" max="15626" width="16.7109375" customWidth="1"/>
    <col min="15627" max="15627" width="14.85546875" customWidth="1"/>
    <col min="15628" max="15628" width="11.7109375" customWidth="1"/>
    <col min="15629" max="15629" width="15.5703125" bestFit="1" customWidth="1"/>
    <col min="15875" max="15875" width="11.28515625" customWidth="1"/>
    <col min="15877" max="15877" width="13.85546875" customWidth="1"/>
    <col min="15878" max="15878" width="16.7109375" customWidth="1"/>
    <col min="15879" max="15879" width="15" customWidth="1"/>
    <col min="15880" max="15882" width="16.7109375" customWidth="1"/>
    <col min="15883" max="15883" width="14.85546875" customWidth="1"/>
    <col min="15884" max="15884" width="11.7109375" customWidth="1"/>
    <col min="15885" max="15885" width="15.5703125" bestFit="1" customWidth="1"/>
    <col min="16131" max="16131" width="11.28515625" customWidth="1"/>
    <col min="16133" max="16133" width="13.85546875" customWidth="1"/>
    <col min="16134" max="16134" width="16.7109375" customWidth="1"/>
    <col min="16135" max="16135" width="15" customWidth="1"/>
    <col min="16136" max="16138" width="16.7109375" customWidth="1"/>
    <col min="16139" max="16139" width="14.85546875" customWidth="1"/>
    <col min="16140" max="16140" width="11.7109375" customWidth="1"/>
    <col min="16141" max="16141" width="15.5703125" bestFit="1" customWidth="1"/>
  </cols>
  <sheetData>
    <row r="2" spans="1:18" ht="26.1" customHeight="1">
      <c r="A2" s="22" t="s">
        <v>80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8" ht="72" customHeight="1">
      <c r="A3" s="22" t="s">
        <v>0</v>
      </c>
      <c r="B3" s="22"/>
      <c r="C3" s="22"/>
      <c r="D3" s="24" t="s">
        <v>82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6"/>
    </row>
    <row r="4" spans="1:18" ht="17.100000000000001" customHeight="1">
      <c r="A4" s="20" t="s">
        <v>1</v>
      </c>
      <c r="B4" s="20" t="s">
        <v>2</v>
      </c>
      <c r="C4" s="20" t="s">
        <v>3</v>
      </c>
      <c r="D4" s="20" t="s">
        <v>4</v>
      </c>
      <c r="E4" s="20" t="s">
        <v>5</v>
      </c>
      <c r="F4" s="20" t="s">
        <v>6</v>
      </c>
      <c r="G4" s="20" t="s">
        <v>7</v>
      </c>
      <c r="H4" s="20" t="s">
        <v>8</v>
      </c>
      <c r="I4" s="20" t="s">
        <v>9</v>
      </c>
      <c r="J4" s="20" t="s">
        <v>10</v>
      </c>
      <c r="K4" s="20" t="s">
        <v>11</v>
      </c>
      <c r="L4" s="20" t="s">
        <v>12</v>
      </c>
      <c r="M4" s="20" t="s">
        <v>13</v>
      </c>
      <c r="N4" s="27" t="s">
        <v>14</v>
      </c>
      <c r="O4" s="27"/>
      <c r="P4" s="18"/>
      <c r="Q4" s="18"/>
    </row>
    <row r="5" spans="1:18" ht="63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1" t="s">
        <v>15</v>
      </c>
      <c r="O5" s="1" t="s">
        <v>16</v>
      </c>
    </row>
    <row r="6" spans="1:18" ht="27.95" customHeight="1">
      <c r="A6" s="2">
        <v>1</v>
      </c>
      <c r="B6" s="2" t="s">
        <v>79</v>
      </c>
      <c r="C6" s="2" t="s">
        <v>17</v>
      </c>
      <c r="D6" s="2" t="s">
        <v>18</v>
      </c>
      <c r="E6" s="2" t="s">
        <v>19</v>
      </c>
      <c r="F6" s="3">
        <f>(1257/10.76)-G6-H6</f>
        <v>105.82156133828997</v>
      </c>
      <c r="G6" s="2">
        <v>7.87</v>
      </c>
      <c r="H6" s="2">
        <v>3.13</v>
      </c>
      <c r="I6" s="2">
        <v>0</v>
      </c>
      <c r="J6" s="3">
        <f>+F6+G6+H6+I6</f>
        <v>116.82156133828997</v>
      </c>
      <c r="K6" s="3">
        <f>339/10.76</f>
        <v>31.505576208178439</v>
      </c>
      <c r="L6" s="3">
        <f>+J6+K6</f>
        <v>148.32713754646841</v>
      </c>
      <c r="M6" s="4">
        <f>+'[1]RERA UDS Calculation  '!C13/10.76</f>
        <v>49.328972953862475</v>
      </c>
      <c r="N6" s="2">
        <v>1</v>
      </c>
      <c r="O6" s="2" t="s">
        <v>79</v>
      </c>
      <c r="P6" s="5" t="s">
        <v>20</v>
      </c>
      <c r="R6" t="s">
        <v>20</v>
      </c>
    </row>
    <row r="7" spans="1:18" ht="29.1" customHeight="1">
      <c r="A7" s="2">
        <f>+A6+1</f>
        <v>2</v>
      </c>
      <c r="B7" s="2" t="s">
        <v>79</v>
      </c>
      <c r="C7" s="2" t="s">
        <v>17</v>
      </c>
      <c r="D7" s="2" t="s">
        <v>21</v>
      </c>
      <c r="E7" s="2" t="s">
        <v>19</v>
      </c>
      <c r="F7" s="3">
        <f>(1088/10.76)-G7-H7</f>
        <v>92.645241635687739</v>
      </c>
      <c r="G7" s="2">
        <v>4.75</v>
      </c>
      <c r="H7" s="2">
        <v>3.72</v>
      </c>
      <c r="I7" s="2">
        <v>0</v>
      </c>
      <c r="J7" s="3">
        <f t="shared" ref="J7:J50" si="0">+F7+G7+H7+I7</f>
        <v>101.11524163568774</v>
      </c>
      <c r="K7" s="3">
        <f>294/10.76</f>
        <v>27.323420074349443</v>
      </c>
      <c r="L7" s="3">
        <f t="shared" ref="L7:L50" si="1">+J7+K7</f>
        <v>128.4386617100372</v>
      </c>
      <c r="M7" s="4">
        <f>+'[1]RERA UDS Calculation  '!C14/10.76</f>
        <v>42.696835778681283</v>
      </c>
      <c r="N7" s="2">
        <v>1</v>
      </c>
      <c r="O7" s="2" t="s">
        <v>79</v>
      </c>
    </row>
    <row r="8" spans="1:18" ht="30" customHeight="1">
      <c r="A8" s="2">
        <f t="shared" ref="A8:A50" si="2">+A7+1</f>
        <v>3</v>
      </c>
      <c r="B8" s="2" t="s">
        <v>79</v>
      </c>
      <c r="C8" s="2" t="s">
        <v>17</v>
      </c>
      <c r="D8" s="2" t="s">
        <v>22</v>
      </c>
      <c r="E8" s="2" t="s">
        <v>19</v>
      </c>
      <c r="F8" s="3">
        <f>(1098/10.76)-G8-H8</f>
        <v>97.634609665427519</v>
      </c>
      <c r="G8" s="2">
        <v>4.41</v>
      </c>
      <c r="H8" s="2">
        <v>0</v>
      </c>
      <c r="I8" s="2">
        <v>0</v>
      </c>
      <c r="J8" s="3">
        <f t="shared" si="0"/>
        <v>102.04460966542752</v>
      </c>
      <c r="K8" s="3">
        <f>297/10.76</f>
        <v>27.602230483271377</v>
      </c>
      <c r="L8" s="3">
        <f t="shared" si="1"/>
        <v>129.64684014869889</v>
      </c>
      <c r="M8" s="4">
        <f>+'[1]RERA UDS Calculation  '!C15/10.76</f>
        <v>43.089269931058865</v>
      </c>
      <c r="N8" s="2">
        <v>1</v>
      </c>
      <c r="O8" s="2" t="s">
        <v>79</v>
      </c>
    </row>
    <row r="9" spans="1:18" ht="30" customHeight="1">
      <c r="A9" s="2">
        <f t="shared" si="2"/>
        <v>4</v>
      </c>
      <c r="B9" s="2" t="s">
        <v>79</v>
      </c>
      <c r="C9" s="2" t="s">
        <v>17</v>
      </c>
      <c r="D9" s="2" t="s">
        <v>23</v>
      </c>
      <c r="E9" s="2" t="s">
        <v>24</v>
      </c>
      <c r="F9" s="3">
        <f>(1339/10.76)-G9-H9</f>
        <v>115.16237918215613</v>
      </c>
      <c r="G9" s="2">
        <v>0</v>
      </c>
      <c r="H9" s="2">
        <v>9.2799999999999994</v>
      </c>
      <c r="I9" s="2">
        <v>0</v>
      </c>
      <c r="J9" s="3">
        <f t="shared" si="0"/>
        <v>124.44237918215613</v>
      </c>
      <c r="K9" s="3">
        <f>362/10.76</f>
        <v>33.643122676579928</v>
      </c>
      <c r="L9" s="3">
        <f t="shared" si="1"/>
        <v>158.08550185873605</v>
      </c>
      <c r="M9" s="4">
        <f>+'[1]RERA UDS Calculation  '!C16/10.76</f>
        <v>52.546933003358681</v>
      </c>
      <c r="N9" s="2">
        <v>1</v>
      </c>
      <c r="O9" s="2" t="s">
        <v>79</v>
      </c>
    </row>
    <row r="10" spans="1:18" ht="30" customHeight="1">
      <c r="A10" s="2">
        <f t="shared" si="2"/>
        <v>5</v>
      </c>
      <c r="B10" s="2" t="s">
        <v>79</v>
      </c>
      <c r="C10" s="2" t="s">
        <v>17</v>
      </c>
      <c r="D10" s="2" t="s">
        <v>25</v>
      </c>
      <c r="E10" s="2" t="s">
        <v>24</v>
      </c>
      <c r="F10" s="3">
        <f>(1478/10.76)-G10-H10</f>
        <v>130.04059479553905</v>
      </c>
      <c r="G10" s="2">
        <v>0</v>
      </c>
      <c r="H10" s="2">
        <v>7.32</v>
      </c>
      <c r="I10" s="2">
        <v>0</v>
      </c>
      <c r="J10" s="3">
        <f t="shared" si="0"/>
        <v>137.36059479553904</v>
      </c>
      <c r="K10" s="3">
        <f>399/10.76</f>
        <v>37.081784386617102</v>
      </c>
      <c r="L10" s="3">
        <f t="shared" si="1"/>
        <v>174.44237918215615</v>
      </c>
      <c r="M10" s="4">
        <f>+'[1]RERA UDS Calculation  '!C17/10.76</f>
        <v>58.001767721407106</v>
      </c>
      <c r="N10" s="2">
        <v>1</v>
      </c>
      <c r="O10" s="2" t="s">
        <v>79</v>
      </c>
    </row>
    <row r="11" spans="1:18" ht="30" customHeight="1">
      <c r="A11" s="2">
        <f t="shared" si="2"/>
        <v>6</v>
      </c>
      <c r="B11" s="2" t="s">
        <v>79</v>
      </c>
      <c r="C11" s="2" t="s">
        <v>17</v>
      </c>
      <c r="D11" s="2" t="s">
        <v>26</v>
      </c>
      <c r="E11" s="2" t="s">
        <v>24</v>
      </c>
      <c r="F11" s="3">
        <f>(1283/10.76)-G11-H11</f>
        <v>108.7479182156134</v>
      </c>
      <c r="G11" s="2">
        <v>5.36</v>
      </c>
      <c r="H11" s="2">
        <v>5.13</v>
      </c>
      <c r="I11" s="2">
        <v>0</v>
      </c>
      <c r="J11" s="3">
        <f t="shared" si="0"/>
        <v>119.23791821561339</v>
      </c>
      <c r="K11" s="3">
        <f>347/10.76</f>
        <v>32.249070631970262</v>
      </c>
      <c r="L11" s="3">
        <f t="shared" si="1"/>
        <v>151.48698884758366</v>
      </c>
      <c r="M11" s="4">
        <f>+'[1]RERA UDS Calculation  '!C18/10.76</f>
        <v>50.349301750044198</v>
      </c>
      <c r="N11" s="2">
        <v>1</v>
      </c>
      <c r="O11" s="2" t="s">
        <v>79</v>
      </c>
    </row>
    <row r="12" spans="1:18" ht="30" customHeight="1">
      <c r="A12" s="2">
        <f t="shared" si="2"/>
        <v>7</v>
      </c>
      <c r="B12" s="2" t="s">
        <v>79</v>
      </c>
      <c r="C12" s="2" t="s">
        <v>17</v>
      </c>
      <c r="D12" s="2" t="s">
        <v>27</v>
      </c>
      <c r="E12" s="2" t="s">
        <v>19</v>
      </c>
      <c r="F12" s="3">
        <f>(1257/10.76)-G12-H12</f>
        <v>105.82156133828997</v>
      </c>
      <c r="G12" s="2">
        <v>7.87</v>
      </c>
      <c r="H12" s="2">
        <v>3.13</v>
      </c>
      <c r="I12" s="2">
        <v>0</v>
      </c>
      <c r="J12" s="3">
        <f t="shared" si="0"/>
        <v>116.82156133828997</v>
      </c>
      <c r="K12" s="3">
        <f>339/10.76</f>
        <v>31.505576208178439</v>
      </c>
      <c r="L12" s="3">
        <f t="shared" si="1"/>
        <v>148.32713754646841</v>
      </c>
      <c r="M12" s="4">
        <f>+'[1]RERA UDS Calculation  '!C19/10.76</f>
        <v>49.328972953862475</v>
      </c>
      <c r="N12" s="2">
        <v>1</v>
      </c>
      <c r="O12" s="2" t="s">
        <v>79</v>
      </c>
    </row>
    <row r="13" spans="1:18" ht="30" customHeight="1">
      <c r="A13" s="2">
        <f t="shared" si="2"/>
        <v>8</v>
      </c>
      <c r="B13" s="2" t="s">
        <v>79</v>
      </c>
      <c r="C13" s="2" t="s">
        <v>17</v>
      </c>
      <c r="D13" s="2" t="s">
        <v>28</v>
      </c>
      <c r="E13" s="2" t="s">
        <v>19</v>
      </c>
      <c r="F13" s="3">
        <f>(1257/10.76)-G13-H13</f>
        <v>105.82156133828997</v>
      </c>
      <c r="G13" s="2">
        <v>7.87</v>
      </c>
      <c r="H13" s="2">
        <v>3.13</v>
      </c>
      <c r="I13" s="2">
        <v>0</v>
      </c>
      <c r="J13" s="3">
        <f t="shared" si="0"/>
        <v>116.82156133828997</v>
      </c>
      <c r="K13" s="3">
        <f>339/10.76</f>
        <v>31.505576208178439</v>
      </c>
      <c r="L13" s="3">
        <f t="shared" si="1"/>
        <v>148.32713754646841</v>
      </c>
      <c r="M13" s="4">
        <f>+'[1]RERA UDS Calculation  '!C20/10.76</f>
        <v>49.328972953862475</v>
      </c>
      <c r="N13" s="2">
        <v>1</v>
      </c>
      <c r="O13" s="2" t="s">
        <v>79</v>
      </c>
    </row>
    <row r="14" spans="1:18" ht="30" customHeight="1">
      <c r="A14" s="2">
        <f t="shared" si="2"/>
        <v>9</v>
      </c>
      <c r="B14" s="2" t="s">
        <v>79</v>
      </c>
      <c r="C14" s="2" t="s">
        <v>17</v>
      </c>
      <c r="D14" s="2" t="s">
        <v>29</v>
      </c>
      <c r="E14" s="2" t="s">
        <v>19</v>
      </c>
      <c r="F14" s="3">
        <f>(1257/10.76)-G14-H14</f>
        <v>105.82156133828997</v>
      </c>
      <c r="G14" s="2">
        <v>7.87</v>
      </c>
      <c r="H14" s="2">
        <v>3.13</v>
      </c>
      <c r="I14" s="2">
        <v>0</v>
      </c>
      <c r="J14" s="3">
        <f t="shared" si="0"/>
        <v>116.82156133828997</v>
      </c>
      <c r="K14" s="3">
        <f>339/10.76</f>
        <v>31.505576208178439</v>
      </c>
      <c r="L14" s="3">
        <f t="shared" si="1"/>
        <v>148.32713754646841</v>
      </c>
      <c r="M14" s="4">
        <f>+'[1]RERA UDS Calculation  '!C21/10.76</f>
        <v>49.328972953862475</v>
      </c>
      <c r="N14" s="2">
        <v>1</v>
      </c>
      <c r="O14" s="2" t="s">
        <v>79</v>
      </c>
    </row>
    <row r="15" spans="1:18" ht="30" customHeight="1">
      <c r="A15" s="2">
        <f t="shared" si="2"/>
        <v>10</v>
      </c>
      <c r="B15" s="2" t="s">
        <v>79</v>
      </c>
      <c r="C15" s="2" t="s">
        <v>30</v>
      </c>
      <c r="D15" s="2" t="s">
        <v>31</v>
      </c>
      <c r="E15" s="2" t="str">
        <f t="shared" ref="E15:K23" si="3">+E6</f>
        <v>2BHK</v>
      </c>
      <c r="F15" s="3">
        <f t="shared" si="3"/>
        <v>105.82156133828997</v>
      </c>
      <c r="G15" s="2">
        <f t="shared" si="3"/>
        <v>7.87</v>
      </c>
      <c r="H15" s="2">
        <f t="shared" si="3"/>
        <v>3.13</v>
      </c>
      <c r="I15" s="2">
        <v>0</v>
      </c>
      <c r="J15" s="3">
        <f t="shared" si="0"/>
        <v>116.82156133828997</v>
      </c>
      <c r="K15" s="3">
        <f t="shared" si="3"/>
        <v>31.505576208178439</v>
      </c>
      <c r="L15" s="3">
        <f t="shared" si="1"/>
        <v>148.32713754646841</v>
      </c>
      <c r="M15" s="4">
        <f>+'[1]RERA UDS Calculation  '!C22/10.76</f>
        <v>49.328972953862475</v>
      </c>
      <c r="N15" s="2">
        <v>1</v>
      </c>
      <c r="O15" s="2" t="s">
        <v>79</v>
      </c>
    </row>
    <row r="16" spans="1:18" ht="30" customHeight="1">
      <c r="A16" s="2">
        <f t="shared" si="2"/>
        <v>11</v>
      </c>
      <c r="B16" s="2" t="s">
        <v>79</v>
      </c>
      <c r="C16" s="2" t="s">
        <v>30</v>
      </c>
      <c r="D16" s="2" t="s">
        <v>32</v>
      </c>
      <c r="E16" s="2" t="str">
        <f t="shared" si="3"/>
        <v>2BHK</v>
      </c>
      <c r="F16" s="3">
        <f t="shared" si="3"/>
        <v>92.645241635687739</v>
      </c>
      <c r="G16" s="2">
        <f t="shared" si="3"/>
        <v>4.75</v>
      </c>
      <c r="H16" s="2">
        <f t="shared" si="3"/>
        <v>3.72</v>
      </c>
      <c r="I16" s="2">
        <v>0</v>
      </c>
      <c r="J16" s="3">
        <f t="shared" si="0"/>
        <v>101.11524163568774</v>
      </c>
      <c r="K16" s="3">
        <f t="shared" si="3"/>
        <v>27.323420074349443</v>
      </c>
      <c r="L16" s="3">
        <f t="shared" si="1"/>
        <v>128.4386617100372</v>
      </c>
      <c r="M16" s="4">
        <f>+'[1]RERA UDS Calculation  '!C23/10.76</f>
        <v>42.696835778681283</v>
      </c>
      <c r="N16" s="2">
        <v>1</v>
      </c>
      <c r="O16" s="2" t="s">
        <v>79</v>
      </c>
    </row>
    <row r="17" spans="1:15" ht="30" customHeight="1">
      <c r="A17" s="2">
        <f t="shared" si="2"/>
        <v>12</v>
      </c>
      <c r="B17" s="2" t="s">
        <v>79</v>
      </c>
      <c r="C17" s="2" t="s">
        <v>30</v>
      </c>
      <c r="D17" s="2" t="s">
        <v>33</v>
      </c>
      <c r="E17" s="2" t="str">
        <f t="shared" si="3"/>
        <v>2BHK</v>
      </c>
      <c r="F17" s="3">
        <f t="shared" si="3"/>
        <v>97.634609665427519</v>
      </c>
      <c r="G17" s="2">
        <f t="shared" si="3"/>
        <v>4.41</v>
      </c>
      <c r="H17" s="2">
        <f t="shared" si="3"/>
        <v>0</v>
      </c>
      <c r="I17" s="2">
        <f t="shared" si="3"/>
        <v>0</v>
      </c>
      <c r="J17" s="3">
        <f t="shared" si="0"/>
        <v>102.04460966542752</v>
      </c>
      <c r="K17" s="3">
        <f t="shared" si="3"/>
        <v>27.602230483271377</v>
      </c>
      <c r="L17" s="3">
        <f t="shared" si="1"/>
        <v>129.64684014869889</v>
      </c>
      <c r="M17" s="4">
        <f>+'[1]RERA UDS Calculation  '!C24/10.76</f>
        <v>43.089269931058865</v>
      </c>
      <c r="N17" s="2">
        <v>1</v>
      </c>
      <c r="O17" s="2" t="s">
        <v>79</v>
      </c>
    </row>
    <row r="18" spans="1:15" ht="30" customHeight="1">
      <c r="A18" s="2">
        <f t="shared" si="2"/>
        <v>13</v>
      </c>
      <c r="B18" s="2" t="s">
        <v>79</v>
      </c>
      <c r="C18" s="2" t="s">
        <v>30</v>
      </c>
      <c r="D18" s="2" t="s">
        <v>34</v>
      </c>
      <c r="E18" s="2" t="str">
        <f t="shared" si="3"/>
        <v>3BHK</v>
      </c>
      <c r="F18" s="3">
        <f t="shared" si="3"/>
        <v>115.16237918215613</v>
      </c>
      <c r="G18" s="2">
        <f t="shared" si="3"/>
        <v>0</v>
      </c>
      <c r="H18" s="2">
        <f t="shared" si="3"/>
        <v>9.2799999999999994</v>
      </c>
      <c r="I18" s="2">
        <f t="shared" si="3"/>
        <v>0</v>
      </c>
      <c r="J18" s="3">
        <f t="shared" si="0"/>
        <v>124.44237918215613</v>
      </c>
      <c r="K18" s="3">
        <f t="shared" si="3"/>
        <v>33.643122676579928</v>
      </c>
      <c r="L18" s="3">
        <f t="shared" si="1"/>
        <v>158.08550185873605</v>
      </c>
      <c r="M18" s="4">
        <f>+'[1]RERA UDS Calculation  '!C25/10.76</f>
        <v>52.546933003358681</v>
      </c>
      <c r="N18" s="2">
        <v>1</v>
      </c>
      <c r="O18" s="2" t="s">
        <v>79</v>
      </c>
    </row>
    <row r="19" spans="1:15" ht="30" customHeight="1">
      <c r="A19" s="2">
        <f t="shared" si="2"/>
        <v>14</v>
      </c>
      <c r="B19" s="2" t="s">
        <v>79</v>
      </c>
      <c r="C19" s="2" t="s">
        <v>30</v>
      </c>
      <c r="D19" s="2" t="s">
        <v>35</v>
      </c>
      <c r="E19" s="2" t="str">
        <f t="shared" si="3"/>
        <v>3BHK</v>
      </c>
      <c r="F19" s="3">
        <f t="shared" si="3"/>
        <v>130.04059479553905</v>
      </c>
      <c r="G19" s="2">
        <f t="shared" si="3"/>
        <v>0</v>
      </c>
      <c r="H19" s="2">
        <f t="shared" si="3"/>
        <v>7.32</v>
      </c>
      <c r="I19" s="2">
        <f t="shared" si="3"/>
        <v>0</v>
      </c>
      <c r="J19" s="3">
        <f t="shared" si="0"/>
        <v>137.36059479553904</v>
      </c>
      <c r="K19" s="3">
        <f t="shared" si="3"/>
        <v>37.081784386617102</v>
      </c>
      <c r="L19" s="3">
        <f t="shared" si="1"/>
        <v>174.44237918215615</v>
      </c>
      <c r="M19" s="4">
        <f>+'[1]RERA UDS Calculation  '!C26/10.76</f>
        <v>58.001767721407106</v>
      </c>
      <c r="N19" s="2">
        <v>1</v>
      </c>
      <c r="O19" s="2" t="s">
        <v>79</v>
      </c>
    </row>
    <row r="20" spans="1:15" ht="30" customHeight="1">
      <c r="A20" s="2">
        <f t="shared" si="2"/>
        <v>15</v>
      </c>
      <c r="B20" s="2" t="s">
        <v>79</v>
      </c>
      <c r="C20" s="2" t="s">
        <v>30</v>
      </c>
      <c r="D20" s="2" t="s">
        <v>36</v>
      </c>
      <c r="E20" s="2" t="str">
        <f t="shared" si="3"/>
        <v>3BHK</v>
      </c>
      <c r="F20" s="3">
        <f t="shared" si="3"/>
        <v>108.7479182156134</v>
      </c>
      <c r="G20" s="2">
        <f t="shared" si="3"/>
        <v>5.36</v>
      </c>
      <c r="H20" s="2">
        <f t="shared" si="3"/>
        <v>5.13</v>
      </c>
      <c r="I20" s="2">
        <f t="shared" si="3"/>
        <v>0</v>
      </c>
      <c r="J20" s="3">
        <f t="shared" si="0"/>
        <v>119.23791821561339</v>
      </c>
      <c r="K20" s="3">
        <f t="shared" si="3"/>
        <v>32.249070631970262</v>
      </c>
      <c r="L20" s="3">
        <f t="shared" si="1"/>
        <v>151.48698884758366</v>
      </c>
      <c r="M20" s="4">
        <f>+'[1]RERA UDS Calculation  '!C27/10.76</f>
        <v>50.349301750044198</v>
      </c>
      <c r="N20" s="2">
        <v>1</v>
      </c>
      <c r="O20" s="2" t="s">
        <v>79</v>
      </c>
    </row>
    <row r="21" spans="1:15" ht="30" customHeight="1">
      <c r="A21" s="2">
        <f t="shared" si="2"/>
        <v>16</v>
      </c>
      <c r="B21" s="2" t="s">
        <v>79</v>
      </c>
      <c r="C21" s="2" t="s">
        <v>30</v>
      </c>
      <c r="D21" s="2" t="s">
        <v>37</v>
      </c>
      <c r="E21" s="2" t="str">
        <f t="shared" si="3"/>
        <v>2BHK</v>
      </c>
      <c r="F21" s="3">
        <f t="shared" si="3"/>
        <v>105.82156133828997</v>
      </c>
      <c r="G21" s="2">
        <f t="shared" si="3"/>
        <v>7.87</v>
      </c>
      <c r="H21" s="2">
        <f t="shared" si="3"/>
        <v>3.13</v>
      </c>
      <c r="I21" s="2">
        <f t="shared" si="3"/>
        <v>0</v>
      </c>
      <c r="J21" s="3">
        <f t="shared" si="0"/>
        <v>116.82156133828997</v>
      </c>
      <c r="K21" s="3">
        <f t="shared" si="3"/>
        <v>31.505576208178439</v>
      </c>
      <c r="L21" s="3">
        <f t="shared" si="1"/>
        <v>148.32713754646841</v>
      </c>
      <c r="M21" s="4">
        <f>+'[1]RERA UDS Calculation  '!C28/10.76</f>
        <v>49.328972953862475</v>
      </c>
      <c r="N21" s="2">
        <v>1</v>
      </c>
      <c r="O21" s="2" t="s">
        <v>79</v>
      </c>
    </row>
    <row r="22" spans="1:15" ht="30" customHeight="1">
      <c r="A22" s="2">
        <f t="shared" si="2"/>
        <v>17</v>
      </c>
      <c r="B22" s="2" t="s">
        <v>79</v>
      </c>
      <c r="C22" s="2" t="s">
        <v>30</v>
      </c>
      <c r="D22" s="2" t="s">
        <v>38</v>
      </c>
      <c r="E22" s="2" t="str">
        <f t="shared" si="3"/>
        <v>2BHK</v>
      </c>
      <c r="F22" s="3">
        <f t="shared" si="3"/>
        <v>105.82156133828997</v>
      </c>
      <c r="G22" s="2">
        <f t="shared" si="3"/>
        <v>7.87</v>
      </c>
      <c r="H22" s="2">
        <f t="shared" si="3"/>
        <v>3.13</v>
      </c>
      <c r="I22" s="2">
        <f t="shared" si="3"/>
        <v>0</v>
      </c>
      <c r="J22" s="3">
        <f t="shared" si="0"/>
        <v>116.82156133828997</v>
      </c>
      <c r="K22" s="3">
        <f t="shared" si="3"/>
        <v>31.505576208178439</v>
      </c>
      <c r="L22" s="3">
        <f t="shared" si="1"/>
        <v>148.32713754646841</v>
      </c>
      <c r="M22" s="4">
        <f>+'[1]RERA UDS Calculation  '!C29/10.76</f>
        <v>49.328972953862475</v>
      </c>
      <c r="N22" s="2">
        <v>1</v>
      </c>
      <c r="O22" s="2" t="s">
        <v>79</v>
      </c>
    </row>
    <row r="23" spans="1:15" ht="30" customHeight="1">
      <c r="A23" s="2">
        <f t="shared" si="2"/>
        <v>18</v>
      </c>
      <c r="B23" s="2" t="s">
        <v>79</v>
      </c>
      <c r="C23" s="2" t="s">
        <v>30</v>
      </c>
      <c r="D23" s="2" t="s">
        <v>39</v>
      </c>
      <c r="E23" s="2" t="str">
        <f t="shared" si="3"/>
        <v>2BHK</v>
      </c>
      <c r="F23" s="3">
        <f t="shared" si="3"/>
        <v>105.82156133828997</v>
      </c>
      <c r="G23" s="2">
        <f t="shared" si="3"/>
        <v>7.87</v>
      </c>
      <c r="H23" s="2">
        <f t="shared" si="3"/>
        <v>3.13</v>
      </c>
      <c r="I23" s="2">
        <f t="shared" si="3"/>
        <v>0</v>
      </c>
      <c r="J23" s="3">
        <f t="shared" si="0"/>
        <v>116.82156133828997</v>
      </c>
      <c r="K23" s="3">
        <f t="shared" si="3"/>
        <v>31.505576208178439</v>
      </c>
      <c r="L23" s="3">
        <f t="shared" si="1"/>
        <v>148.32713754646841</v>
      </c>
      <c r="M23" s="4">
        <f>+'[1]RERA UDS Calculation  '!C30/10.76</f>
        <v>49.328972953862475</v>
      </c>
      <c r="N23" s="2">
        <v>1</v>
      </c>
      <c r="O23" s="2" t="s">
        <v>79</v>
      </c>
    </row>
    <row r="24" spans="1:15" ht="30" customHeight="1">
      <c r="A24" s="2">
        <f t="shared" si="2"/>
        <v>19</v>
      </c>
      <c r="B24" s="2" t="s">
        <v>79</v>
      </c>
      <c r="C24" s="2" t="s">
        <v>40</v>
      </c>
      <c r="D24" s="2" t="s">
        <v>41</v>
      </c>
      <c r="E24" s="2" t="str">
        <f t="shared" ref="E24:K39" si="4">+E16</f>
        <v>2BHK</v>
      </c>
      <c r="F24" s="3">
        <f t="shared" si="4"/>
        <v>92.645241635687739</v>
      </c>
      <c r="G24" s="2">
        <f t="shared" si="4"/>
        <v>4.75</v>
      </c>
      <c r="H24" s="2">
        <f t="shared" si="4"/>
        <v>3.72</v>
      </c>
      <c r="I24" s="2">
        <f t="shared" si="4"/>
        <v>0</v>
      </c>
      <c r="J24" s="3">
        <f t="shared" si="0"/>
        <v>101.11524163568774</v>
      </c>
      <c r="K24" s="3">
        <f t="shared" si="4"/>
        <v>27.323420074349443</v>
      </c>
      <c r="L24" s="3">
        <f t="shared" si="1"/>
        <v>128.4386617100372</v>
      </c>
      <c r="M24" s="4">
        <f>+'[1]RERA UDS Calculation  '!C31/10.76</f>
        <v>49.328972953862475</v>
      </c>
      <c r="N24" s="2">
        <v>1</v>
      </c>
      <c r="O24" s="2" t="s">
        <v>79</v>
      </c>
    </row>
    <row r="25" spans="1:15" ht="30" customHeight="1">
      <c r="A25" s="2">
        <f t="shared" si="2"/>
        <v>20</v>
      </c>
      <c r="B25" s="2" t="s">
        <v>79</v>
      </c>
      <c r="C25" s="2" t="str">
        <f>+C24</f>
        <v xml:space="preserve">3rd Floor </v>
      </c>
      <c r="D25" s="2" t="s">
        <v>42</v>
      </c>
      <c r="E25" s="2" t="str">
        <f t="shared" si="4"/>
        <v>2BHK</v>
      </c>
      <c r="F25" s="3">
        <f t="shared" si="4"/>
        <v>97.634609665427519</v>
      </c>
      <c r="G25" s="2">
        <f t="shared" si="4"/>
        <v>4.41</v>
      </c>
      <c r="H25" s="2">
        <f t="shared" si="4"/>
        <v>0</v>
      </c>
      <c r="I25" s="2">
        <f t="shared" si="4"/>
        <v>0</v>
      </c>
      <c r="J25" s="3">
        <f t="shared" si="0"/>
        <v>102.04460966542752</v>
      </c>
      <c r="K25" s="3">
        <f t="shared" si="4"/>
        <v>27.602230483271377</v>
      </c>
      <c r="L25" s="3">
        <f t="shared" si="1"/>
        <v>129.64684014869889</v>
      </c>
      <c r="M25" s="4">
        <f>+'[1]RERA UDS Calculation  '!C32/10.76</f>
        <v>42.696835778681283</v>
      </c>
      <c r="N25" s="2">
        <v>1</v>
      </c>
      <c r="O25" s="2" t="s">
        <v>79</v>
      </c>
    </row>
    <row r="26" spans="1:15" ht="30" customHeight="1">
      <c r="A26" s="2">
        <f t="shared" si="2"/>
        <v>21</v>
      </c>
      <c r="B26" s="2" t="s">
        <v>79</v>
      </c>
      <c r="C26" s="2" t="str">
        <f t="shared" ref="C26:C32" si="5">+C25</f>
        <v xml:space="preserve">3rd Floor </v>
      </c>
      <c r="D26" s="2" t="s">
        <v>43</v>
      </c>
      <c r="E26" s="2" t="str">
        <f t="shared" si="4"/>
        <v>3BHK</v>
      </c>
      <c r="F26" s="3">
        <f t="shared" si="4"/>
        <v>115.16237918215613</v>
      </c>
      <c r="G26" s="2">
        <f t="shared" si="4"/>
        <v>0</v>
      </c>
      <c r="H26" s="2">
        <f t="shared" si="4"/>
        <v>9.2799999999999994</v>
      </c>
      <c r="I26" s="2">
        <f t="shared" si="4"/>
        <v>0</v>
      </c>
      <c r="J26" s="3">
        <f t="shared" si="0"/>
        <v>124.44237918215613</v>
      </c>
      <c r="K26" s="3">
        <f t="shared" si="4"/>
        <v>33.643122676579928</v>
      </c>
      <c r="L26" s="3">
        <f t="shared" si="1"/>
        <v>158.08550185873605</v>
      </c>
      <c r="M26" s="4">
        <f>+'[1]RERA UDS Calculation  '!C33/10.76</f>
        <v>43.089269931058865</v>
      </c>
      <c r="N26" s="2">
        <v>1</v>
      </c>
      <c r="O26" s="2" t="s">
        <v>79</v>
      </c>
    </row>
    <row r="27" spans="1:15" ht="30" customHeight="1">
      <c r="A27" s="2">
        <f t="shared" si="2"/>
        <v>22</v>
      </c>
      <c r="B27" s="2" t="s">
        <v>79</v>
      </c>
      <c r="C27" s="2" t="str">
        <f t="shared" si="5"/>
        <v xml:space="preserve">3rd Floor </v>
      </c>
      <c r="D27" s="2" t="s">
        <v>44</v>
      </c>
      <c r="E27" s="2" t="str">
        <f t="shared" si="4"/>
        <v>3BHK</v>
      </c>
      <c r="F27" s="3">
        <f t="shared" si="4"/>
        <v>130.04059479553905</v>
      </c>
      <c r="G27" s="2">
        <f t="shared" si="4"/>
        <v>0</v>
      </c>
      <c r="H27" s="2">
        <f t="shared" si="4"/>
        <v>7.32</v>
      </c>
      <c r="I27" s="2">
        <f t="shared" si="4"/>
        <v>0</v>
      </c>
      <c r="J27" s="3">
        <f t="shared" si="0"/>
        <v>137.36059479553904</v>
      </c>
      <c r="K27" s="3">
        <f t="shared" si="4"/>
        <v>37.081784386617102</v>
      </c>
      <c r="L27" s="3">
        <f t="shared" si="1"/>
        <v>174.44237918215615</v>
      </c>
      <c r="M27" s="4">
        <f>+'[1]RERA UDS Calculation  '!C34/10.76</f>
        <v>52.546933003358667</v>
      </c>
      <c r="N27" s="2">
        <v>1</v>
      </c>
      <c r="O27" s="2" t="s">
        <v>79</v>
      </c>
    </row>
    <row r="28" spans="1:15" ht="30" customHeight="1">
      <c r="A28" s="2">
        <f t="shared" si="2"/>
        <v>23</v>
      </c>
      <c r="B28" s="2" t="s">
        <v>79</v>
      </c>
      <c r="C28" s="2" t="str">
        <f t="shared" si="5"/>
        <v xml:space="preserve">3rd Floor </v>
      </c>
      <c r="D28" s="2" t="s">
        <v>45</v>
      </c>
      <c r="E28" s="2" t="str">
        <f t="shared" si="4"/>
        <v>3BHK</v>
      </c>
      <c r="F28" s="3">
        <f t="shared" si="4"/>
        <v>108.7479182156134</v>
      </c>
      <c r="G28" s="2">
        <f t="shared" si="4"/>
        <v>5.36</v>
      </c>
      <c r="H28" s="2">
        <f t="shared" si="4"/>
        <v>5.13</v>
      </c>
      <c r="I28" s="2">
        <f t="shared" si="4"/>
        <v>0</v>
      </c>
      <c r="J28" s="3">
        <f t="shared" si="0"/>
        <v>119.23791821561339</v>
      </c>
      <c r="K28" s="3">
        <f t="shared" si="4"/>
        <v>32.249070631970262</v>
      </c>
      <c r="L28" s="3">
        <f t="shared" si="1"/>
        <v>151.48698884758366</v>
      </c>
      <c r="M28" s="4">
        <f>+'[1]RERA UDS Calculation  '!C35/10.76</f>
        <v>58.001767721407106</v>
      </c>
      <c r="N28" s="2">
        <v>1</v>
      </c>
      <c r="O28" s="2" t="s">
        <v>79</v>
      </c>
    </row>
    <row r="29" spans="1:15" ht="30" customHeight="1">
      <c r="A29" s="2">
        <f t="shared" si="2"/>
        <v>24</v>
      </c>
      <c r="B29" s="2" t="s">
        <v>79</v>
      </c>
      <c r="C29" s="2" t="str">
        <f t="shared" si="5"/>
        <v xml:space="preserve">3rd Floor </v>
      </c>
      <c r="D29" s="2" t="s">
        <v>46</v>
      </c>
      <c r="E29" s="2" t="str">
        <f t="shared" si="4"/>
        <v>2BHK</v>
      </c>
      <c r="F29" s="3">
        <f t="shared" si="4"/>
        <v>105.82156133828997</v>
      </c>
      <c r="G29" s="2">
        <f t="shared" si="4"/>
        <v>7.87</v>
      </c>
      <c r="H29" s="2">
        <f t="shared" si="4"/>
        <v>3.13</v>
      </c>
      <c r="I29" s="2">
        <f t="shared" si="4"/>
        <v>0</v>
      </c>
      <c r="J29" s="3">
        <f t="shared" si="0"/>
        <v>116.82156133828997</v>
      </c>
      <c r="K29" s="3">
        <f t="shared" si="4"/>
        <v>31.505576208178439</v>
      </c>
      <c r="L29" s="3">
        <f t="shared" si="1"/>
        <v>148.32713754646841</v>
      </c>
      <c r="M29" s="4">
        <f>+'[1]RERA UDS Calculation  '!C36/10.76</f>
        <v>50.349301750044198</v>
      </c>
      <c r="N29" s="2">
        <v>1</v>
      </c>
      <c r="O29" s="2" t="s">
        <v>79</v>
      </c>
    </row>
    <row r="30" spans="1:15" ht="30" customHeight="1">
      <c r="A30" s="2">
        <f t="shared" si="2"/>
        <v>25</v>
      </c>
      <c r="B30" s="2" t="s">
        <v>79</v>
      </c>
      <c r="C30" s="2" t="str">
        <f t="shared" si="5"/>
        <v xml:space="preserve">3rd Floor </v>
      </c>
      <c r="D30" s="2" t="s">
        <v>47</v>
      </c>
      <c r="E30" s="2" t="str">
        <f t="shared" si="4"/>
        <v>2BHK</v>
      </c>
      <c r="F30" s="3">
        <f t="shared" si="4"/>
        <v>105.82156133828997</v>
      </c>
      <c r="G30" s="2">
        <f t="shared" si="4"/>
        <v>7.87</v>
      </c>
      <c r="H30" s="2">
        <f t="shared" si="4"/>
        <v>3.13</v>
      </c>
      <c r="I30" s="2">
        <f t="shared" si="4"/>
        <v>0</v>
      </c>
      <c r="J30" s="3">
        <f t="shared" si="0"/>
        <v>116.82156133828997</v>
      </c>
      <c r="K30" s="3">
        <f t="shared" si="4"/>
        <v>31.505576208178439</v>
      </c>
      <c r="L30" s="3">
        <f t="shared" si="1"/>
        <v>148.32713754646841</v>
      </c>
      <c r="M30" s="4">
        <f>+'[1]RERA UDS Calculation  '!C37/10.76</f>
        <v>49.328972953862475</v>
      </c>
      <c r="N30" s="2">
        <v>1</v>
      </c>
      <c r="O30" s="2" t="s">
        <v>79</v>
      </c>
    </row>
    <row r="31" spans="1:15" ht="30" customHeight="1">
      <c r="A31" s="2">
        <f t="shared" si="2"/>
        <v>26</v>
      </c>
      <c r="B31" s="2" t="s">
        <v>79</v>
      </c>
      <c r="C31" s="2" t="str">
        <f t="shared" si="5"/>
        <v xml:space="preserve">3rd Floor </v>
      </c>
      <c r="D31" s="2" t="s">
        <v>48</v>
      </c>
      <c r="E31" s="2" t="str">
        <f t="shared" si="4"/>
        <v>2BHK</v>
      </c>
      <c r="F31" s="3">
        <f t="shared" si="4"/>
        <v>105.82156133828997</v>
      </c>
      <c r="G31" s="2">
        <f t="shared" si="4"/>
        <v>7.87</v>
      </c>
      <c r="H31" s="2">
        <f t="shared" si="4"/>
        <v>3.13</v>
      </c>
      <c r="I31" s="2">
        <f t="shared" si="4"/>
        <v>0</v>
      </c>
      <c r="J31" s="3">
        <f t="shared" si="0"/>
        <v>116.82156133828997</v>
      </c>
      <c r="K31" s="3">
        <f t="shared" si="4"/>
        <v>31.505576208178439</v>
      </c>
      <c r="L31" s="3">
        <f t="shared" si="1"/>
        <v>148.32713754646841</v>
      </c>
      <c r="M31" s="4">
        <f>+'[1]RERA UDS Calculation  '!C38/10.76</f>
        <v>49.328972953862475</v>
      </c>
      <c r="N31" s="2">
        <v>1</v>
      </c>
      <c r="O31" s="2" t="s">
        <v>79</v>
      </c>
    </row>
    <row r="32" spans="1:15" ht="30" customHeight="1">
      <c r="A32" s="2">
        <f t="shared" si="2"/>
        <v>27</v>
      </c>
      <c r="B32" s="2" t="s">
        <v>79</v>
      </c>
      <c r="C32" s="2" t="str">
        <f t="shared" si="5"/>
        <v xml:space="preserve">3rd Floor </v>
      </c>
      <c r="D32" s="2" t="s">
        <v>49</v>
      </c>
      <c r="E32" s="2" t="str">
        <f t="shared" si="4"/>
        <v>2BHK</v>
      </c>
      <c r="F32" s="3">
        <f t="shared" si="4"/>
        <v>92.645241635687739</v>
      </c>
      <c r="G32" s="2">
        <f t="shared" si="4"/>
        <v>4.75</v>
      </c>
      <c r="H32" s="2">
        <f t="shared" si="4"/>
        <v>3.72</v>
      </c>
      <c r="I32" s="2">
        <f t="shared" si="4"/>
        <v>0</v>
      </c>
      <c r="J32" s="3">
        <f t="shared" si="0"/>
        <v>101.11524163568774</v>
      </c>
      <c r="K32" s="3">
        <f t="shared" si="4"/>
        <v>27.323420074349443</v>
      </c>
      <c r="L32" s="3">
        <f t="shared" si="1"/>
        <v>128.4386617100372</v>
      </c>
      <c r="M32" s="4">
        <f>+'[1]RERA UDS Calculation  '!C39/10.76</f>
        <v>49.328972953862475</v>
      </c>
      <c r="N32" s="2">
        <v>1</v>
      </c>
      <c r="O32" s="2" t="s">
        <v>79</v>
      </c>
    </row>
    <row r="33" spans="1:15" ht="30" customHeight="1">
      <c r="A33" s="2">
        <f t="shared" si="2"/>
        <v>28</v>
      </c>
      <c r="B33" s="2" t="s">
        <v>79</v>
      </c>
      <c r="C33" s="2" t="s">
        <v>50</v>
      </c>
      <c r="D33" s="2" t="s">
        <v>51</v>
      </c>
      <c r="E33" s="2" t="str">
        <f t="shared" si="4"/>
        <v>2BHK</v>
      </c>
      <c r="F33" s="3">
        <f t="shared" ref="F33:K48" si="6">+F24</f>
        <v>92.645241635687739</v>
      </c>
      <c r="G33" s="2">
        <f t="shared" si="6"/>
        <v>4.75</v>
      </c>
      <c r="H33" s="2">
        <f t="shared" si="6"/>
        <v>3.72</v>
      </c>
      <c r="I33" s="2">
        <f t="shared" si="6"/>
        <v>0</v>
      </c>
      <c r="J33" s="3">
        <f t="shared" si="0"/>
        <v>101.11524163568774</v>
      </c>
      <c r="K33" s="3">
        <f t="shared" si="6"/>
        <v>27.323420074349443</v>
      </c>
      <c r="L33" s="3">
        <f t="shared" si="1"/>
        <v>128.4386617100372</v>
      </c>
      <c r="M33" s="4">
        <f>+'[1]RERA UDS Calculation  '!C40/10.76</f>
        <v>49.328972953862475</v>
      </c>
      <c r="N33" s="2">
        <v>1</v>
      </c>
      <c r="O33" s="2" t="s">
        <v>79</v>
      </c>
    </row>
    <row r="34" spans="1:15" ht="30" customHeight="1">
      <c r="A34" s="2">
        <f t="shared" si="2"/>
        <v>29</v>
      </c>
      <c r="B34" s="2" t="s">
        <v>79</v>
      </c>
      <c r="C34" s="2" t="s">
        <v>50</v>
      </c>
      <c r="D34" s="2" t="s">
        <v>52</v>
      </c>
      <c r="E34" s="2" t="str">
        <f t="shared" si="4"/>
        <v>3BHK</v>
      </c>
      <c r="F34" s="3">
        <f t="shared" si="6"/>
        <v>97.634609665427519</v>
      </c>
      <c r="G34" s="2">
        <f t="shared" si="6"/>
        <v>4.41</v>
      </c>
      <c r="H34" s="2">
        <f t="shared" si="6"/>
        <v>0</v>
      </c>
      <c r="I34" s="2">
        <f t="shared" si="6"/>
        <v>0</v>
      </c>
      <c r="J34" s="3">
        <f t="shared" si="0"/>
        <v>102.04460966542752</v>
      </c>
      <c r="K34" s="3">
        <f t="shared" si="6"/>
        <v>27.602230483271377</v>
      </c>
      <c r="L34" s="3">
        <f t="shared" si="1"/>
        <v>129.64684014869889</v>
      </c>
      <c r="M34" s="4">
        <f>+'[1]RERA UDS Calculation  '!C41/10.76</f>
        <v>42.696835778681283</v>
      </c>
      <c r="N34" s="2">
        <v>1</v>
      </c>
      <c r="O34" s="2" t="s">
        <v>79</v>
      </c>
    </row>
    <row r="35" spans="1:15" ht="30" customHeight="1">
      <c r="A35" s="2">
        <f t="shared" si="2"/>
        <v>30</v>
      </c>
      <c r="B35" s="2" t="s">
        <v>79</v>
      </c>
      <c r="C35" s="2" t="s">
        <v>50</v>
      </c>
      <c r="D35" s="2" t="s">
        <v>53</v>
      </c>
      <c r="E35" s="2" t="str">
        <f t="shared" si="4"/>
        <v>3BHK</v>
      </c>
      <c r="F35" s="3">
        <f t="shared" si="6"/>
        <v>115.16237918215613</v>
      </c>
      <c r="G35" s="2">
        <f t="shared" si="6"/>
        <v>0</v>
      </c>
      <c r="H35" s="2">
        <f t="shared" si="6"/>
        <v>9.2799999999999994</v>
      </c>
      <c r="I35" s="2">
        <f t="shared" si="6"/>
        <v>0</v>
      </c>
      <c r="J35" s="3">
        <f t="shared" si="0"/>
        <v>124.44237918215613</v>
      </c>
      <c r="K35" s="3">
        <f t="shared" si="6"/>
        <v>33.643122676579928</v>
      </c>
      <c r="L35" s="3">
        <f t="shared" si="1"/>
        <v>158.08550185873605</v>
      </c>
      <c r="M35" s="4">
        <f>+'[1]RERA UDS Calculation  '!C42/10.76</f>
        <v>43.089269931058865</v>
      </c>
      <c r="N35" s="2">
        <v>1</v>
      </c>
      <c r="O35" s="2" t="s">
        <v>79</v>
      </c>
    </row>
    <row r="36" spans="1:15" ht="30" customHeight="1">
      <c r="A36" s="2">
        <f t="shared" si="2"/>
        <v>31</v>
      </c>
      <c r="B36" s="2" t="s">
        <v>79</v>
      </c>
      <c r="C36" s="2" t="s">
        <v>50</v>
      </c>
      <c r="D36" s="2" t="s">
        <v>54</v>
      </c>
      <c r="E36" s="2" t="str">
        <f t="shared" si="4"/>
        <v>3BHK</v>
      </c>
      <c r="F36" s="3">
        <f t="shared" si="6"/>
        <v>130.04059479553905</v>
      </c>
      <c r="G36" s="2">
        <f t="shared" si="6"/>
        <v>0</v>
      </c>
      <c r="H36" s="2">
        <f t="shared" si="6"/>
        <v>7.32</v>
      </c>
      <c r="I36" s="2">
        <f t="shared" si="6"/>
        <v>0</v>
      </c>
      <c r="J36" s="3">
        <f t="shared" si="0"/>
        <v>137.36059479553904</v>
      </c>
      <c r="K36" s="3">
        <f t="shared" si="6"/>
        <v>37.081784386617102</v>
      </c>
      <c r="L36" s="3">
        <f t="shared" si="1"/>
        <v>174.44237918215615</v>
      </c>
      <c r="M36" s="4">
        <f>+'[1]RERA UDS Calculation  '!C43/10.76</f>
        <v>52.546933003358667</v>
      </c>
      <c r="N36" s="2">
        <v>1</v>
      </c>
      <c r="O36" s="2" t="s">
        <v>79</v>
      </c>
    </row>
    <row r="37" spans="1:15" ht="30" customHeight="1">
      <c r="A37" s="2">
        <f t="shared" si="2"/>
        <v>32</v>
      </c>
      <c r="B37" s="2" t="s">
        <v>79</v>
      </c>
      <c r="C37" s="2" t="s">
        <v>50</v>
      </c>
      <c r="D37" s="2" t="s">
        <v>55</v>
      </c>
      <c r="E37" s="2" t="str">
        <f t="shared" si="4"/>
        <v>2BHK</v>
      </c>
      <c r="F37" s="3">
        <f t="shared" si="6"/>
        <v>108.7479182156134</v>
      </c>
      <c r="G37" s="2">
        <f t="shared" si="6"/>
        <v>5.36</v>
      </c>
      <c r="H37" s="2">
        <f t="shared" si="6"/>
        <v>5.13</v>
      </c>
      <c r="I37" s="2">
        <f t="shared" si="6"/>
        <v>0</v>
      </c>
      <c r="J37" s="3">
        <f t="shared" si="0"/>
        <v>119.23791821561339</v>
      </c>
      <c r="K37" s="3">
        <f t="shared" si="6"/>
        <v>32.249070631970262</v>
      </c>
      <c r="L37" s="3">
        <f t="shared" si="1"/>
        <v>151.48698884758366</v>
      </c>
      <c r="M37" s="4">
        <f>+'[1]RERA UDS Calculation  '!C44/10.76</f>
        <v>58.001767721407106</v>
      </c>
      <c r="N37" s="2">
        <v>1</v>
      </c>
      <c r="O37" s="2" t="s">
        <v>79</v>
      </c>
    </row>
    <row r="38" spans="1:15" ht="30" customHeight="1">
      <c r="A38" s="2">
        <f t="shared" si="2"/>
        <v>33</v>
      </c>
      <c r="B38" s="2" t="s">
        <v>79</v>
      </c>
      <c r="C38" s="2" t="s">
        <v>50</v>
      </c>
      <c r="D38" s="2" t="s">
        <v>56</v>
      </c>
      <c r="E38" s="2" t="str">
        <f t="shared" si="4"/>
        <v>2BHK</v>
      </c>
      <c r="F38" s="3">
        <f t="shared" si="6"/>
        <v>105.82156133828997</v>
      </c>
      <c r="G38" s="2">
        <f t="shared" si="6"/>
        <v>7.87</v>
      </c>
      <c r="H38" s="2">
        <f t="shared" si="6"/>
        <v>3.13</v>
      </c>
      <c r="I38" s="2">
        <f t="shared" si="6"/>
        <v>0</v>
      </c>
      <c r="J38" s="3">
        <f t="shared" si="0"/>
        <v>116.82156133828997</v>
      </c>
      <c r="K38" s="3">
        <f t="shared" si="6"/>
        <v>31.505576208178439</v>
      </c>
      <c r="L38" s="3">
        <f t="shared" si="1"/>
        <v>148.32713754646841</v>
      </c>
      <c r="M38" s="4">
        <f>+'[1]RERA UDS Calculation  '!C45/10.76</f>
        <v>50.349301750044198</v>
      </c>
      <c r="N38" s="2">
        <v>1</v>
      </c>
      <c r="O38" s="2" t="s">
        <v>79</v>
      </c>
    </row>
    <row r="39" spans="1:15" ht="30" customHeight="1">
      <c r="A39" s="2">
        <f t="shared" si="2"/>
        <v>34</v>
      </c>
      <c r="B39" s="2" t="s">
        <v>79</v>
      </c>
      <c r="C39" s="2" t="s">
        <v>50</v>
      </c>
      <c r="D39" s="2" t="s">
        <v>57</v>
      </c>
      <c r="E39" s="2" t="str">
        <f t="shared" si="4"/>
        <v>2BHK</v>
      </c>
      <c r="F39" s="3">
        <f t="shared" si="6"/>
        <v>105.82156133828997</v>
      </c>
      <c r="G39" s="2">
        <f t="shared" si="6"/>
        <v>7.87</v>
      </c>
      <c r="H39" s="2">
        <f t="shared" si="6"/>
        <v>3.13</v>
      </c>
      <c r="I39" s="2">
        <f t="shared" si="6"/>
        <v>0</v>
      </c>
      <c r="J39" s="3">
        <f t="shared" si="0"/>
        <v>116.82156133828997</v>
      </c>
      <c r="K39" s="3">
        <f t="shared" si="6"/>
        <v>31.505576208178439</v>
      </c>
      <c r="L39" s="3">
        <f t="shared" si="1"/>
        <v>148.32713754646841</v>
      </c>
      <c r="M39" s="4">
        <f>+'[1]RERA UDS Calculation  '!C46/10.76</f>
        <v>49.328972953862475</v>
      </c>
      <c r="N39" s="2">
        <v>1</v>
      </c>
      <c r="O39" s="2" t="s">
        <v>79</v>
      </c>
    </row>
    <row r="40" spans="1:15" ht="30" customHeight="1">
      <c r="A40" s="2">
        <f t="shared" si="2"/>
        <v>35</v>
      </c>
      <c r="B40" s="2" t="s">
        <v>79</v>
      </c>
      <c r="C40" s="2" t="s">
        <v>50</v>
      </c>
      <c r="D40" s="2" t="s">
        <v>58</v>
      </c>
      <c r="E40" s="2" t="str">
        <f t="shared" ref="E40:E50" si="7">+E32</f>
        <v>2BHK</v>
      </c>
      <c r="F40" s="3">
        <f t="shared" si="6"/>
        <v>105.82156133828997</v>
      </c>
      <c r="G40" s="2">
        <f t="shared" si="6"/>
        <v>7.87</v>
      </c>
      <c r="H40" s="2">
        <f t="shared" si="6"/>
        <v>3.13</v>
      </c>
      <c r="I40" s="2">
        <f t="shared" si="6"/>
        <v>0</v>
      </c>
      <c r="J40" s="3">
        <f t="shared" si="0"/>
        <v>116.82156133828997</v>
      </c>
      <c r="K40" s="3">
        <f t="shared" si="6"/>
        <v>31.505576208178439</v>
      </c>
      <c r="L40" s="3">
        <f t="shared" si="1"/>
        <v>148.32713754646841</v>
      </c>
      <c r="M40" s="4">
        <f>+'[1]RERA UDS Calculation  '!C47/10.76</f>
        <v>49.328972953862475</v>
      </c>
      <c r="N40" s="2">
        <v>1</v>
      </c>
      <c r="O40" s="2" t="s">
        <v>79</v>
      </c>
    </row>
    <row r="41" spans="1:15" ht="30" customHeight="1">
      <c r="A41" s="2">
        <f t="shared" si="2"/>
        <v>36</v>
      </c>
      <c r="B41" s="2" t="s">
        <v>79</v>
      </c>
      <c r="C41" s="2" t="s">
        <v>50</v>
      </c>
      <c r="D41" s="2" t="s">
        <v>59</v>
      </c>
      <c r="E41" s="2" t="str">
        <f t="shared" si="7"/>
        <v>2BHK</v>
      </c>
      <c r="F41" s="3">
        <f t="shared" si="6"/>
        <v>92.645241635687739</v>
      </c>
      <c r="G41" s="2">
        <f t="shared" si="6"/>
        <v>4.75</v>
      </c>
      <c r="H41" s="2">
        <f t="shared" si="6"/>
        <v>3.72</v>
      </c>
      <c r="I41" s="2">
        <f t="shared" si="6"/>
        <v>0</v>
      </c>
      <c r="J41" s="3">
        <f t="shared" si="0"/>
        <v>101.11524163568774</v>
      </c>
      <c r="K41" s="3">
        <f t="shared" si="6"/>
        <v>27.323420074349443</v>
      </c>
      <c r="L41" s="3">
        <f t="shared" si="1"/>
        <v>128.4386617100372</v>
      </c>
      <c r="M41" s="4">
        <f>+'[1]RERA UDS Calculation  '!C48/10.76</f>
        <v>49.328972953862475</v>
      </c>
      <c r="N41" s="2">
        <v>1</v>
      </c>
      <c r="O41" s="2" t="s">
        <v>79</v>
      </c>
    </row>
    <row r="42" spans="1:15" ht="30" customHeight="1">
      <c r="A42" s="2">
        <f t="shared" si="2"/>
        <v>37</v>
      </c>
      <c r="B42" s="2" t="s">
        <v>79</v>
      </c>
      <c r="C42" s="2" t="s">
        <v>60</v>
      </c>
      <c r="D42" s="2" t="s">
        <v>61</v>
      </c>
      <c r="E42" s="2" t="str">
        <f t="shared" si="7"/>
        <v>3BHK</v>
      </c>
      <c r="F42" s="3">
        <f t="shared" si="6"/>
        <v>92.645241635687739</v>
      </c>
      <c r="G42" s="2">
        <f t="shared" si="6"/>
        <v>4.75</v>
      </c>
      <c r="H42" s="2">
        <f t="shared" si="6"/>
        <v>3.72</v>
      </c>
      <c r="I42" s="2">
        <f t="shared" si="6"/>
        <v>0</v>
      </c>
      <c r="J42" s="3">
        <f t="shared" si="0"/>
        <v>101.11524163568774</v>
      </c>
      <c r="K42" s="3">
        <f t="shared" si="6"/>
        <v>27.323420074349443</v>
      </c>
      <c r="L42" s="3">
        <f t="shared" si="1"/>
        <v>128.4386617100372</v>
      </c>
      <c r="M42" s="4">
        <f>+'[1]RERA UDS Calculation  '!C49/10.76</f>
        <v>49.328972953862475</v>
      </c>
      <c r="N42" s="2">
        <v>1</v>
      </c>
      <c r="O42" s="2" t="s">
        <v>79</v>
      </c>
    </row>
    <row r="43" spans="1:15" ht="30" customHeight="1">
      <c r="A43" s="2">
        <f t="shared" si="2"/>
        <v>38</v>
      </c>
      <c r="B43" s="2" t="s">
        <v>79</v>
      </c>
      <c r="C43" s="2" t="s">
        <v>60</v>
      </c>
      <c r="D43" s="2" t="s">
        <v>62</v>
      </c>
      <c r="E43" s="2" t="str">
        <f t="shared" si="7"/>
        <v>3BHK</v>
      </c>
      <c r="F43" s="3">
        <f t="shared" si="6"/>
        <v>97.634609665427519</v>
      </c>
      <c r="G43" s="2">
        <f t="shared" si="6"/>
        <v>4.41</v>
      </c>
      <c r="H43" s="2">
        <f t="shared" si="6"/>
        <v>0</v>
      </c>
      <c r="I43" s="2">
        <f t="shared" si="6"/>
        <v>0</v>
      </c>
      <c r="J43" s="3">
        <f t="shared" si="0"/>
        <v>102.04460966542752</v>
      </c>
      <c r="K43" s="3">
        <f t="shared" si="6"/>
        <v>27.602230483271377</v>
      </c>
      <c r="L43" s="3">
        <f t="shared" si="1"/>
        <v>129.64684014869889</v>
      </c>
      <c r="M43" s="4">
        <f>+'[1]RERA UDS Calculation  '!C50/10.76</f>
        <v>42.696835778681283</v>
      </c>
      <c r="N43" s="2">
        <v>1</v>
      </c>
      <c r="O43" s="2" t="s">
        <v>79</v>
      </c>
    </row>
    <row r="44" spans="1:15" ht="30" customHeight="1">
      <c r="A44" s="2">
        <f t="shared" si="2"/>
        <v>39</v>
      </c>
      <c r="B44" s="2" t="s">
        <v>79</v>
      </c>
      <c r="C44" s="2" t="s">
        <v>60</v>
      </c>
      <c r="D44" s="2" t="s">
        <v>63</v>
      </c>
      <c r="E44" s="2" t="str">
        <f t="shared" si="7"/>
        <v>3BHK</v>
      </c>
      <c r="F44" s="3">
        <f t="shared" si="6"/>
        <v>115.16237918215613</v>
      </c>
      <c r="G44" s="2">
        <f t="shared" si="6"/>
        <v>0</v>
      </c>
      <c r="H44" s="2">
        <f t="shared" si="6"/>
        <v>9.2799999999999994</v>
      </c>
      <c r="I44" s="2">
        <f t="shared" si="6"/>
        <v>0</v>
      </c>
      <c r="J44" s="3">
        <f t="shared" si="0"/>
        <v>124.44237918215613</v>
      </c>
      <c r="K44" s="3">
        <f t="shared" si="6"/>
        <v>33.643122676579928</v>
      </c>
      <c r="L44" s="3">
        <f t="shared" si="1"/>
        <v>158.08550185873605</v>
      </c>
      <c r="M44" s="4">
        <f>+'[1]RERA UDS Calculation  '!C51/10.76</f>
        <v>43.089269931058865</v>
      </c>
      <c r="N44" s="2">
        <v>1</v>
      </c>
      <c r="O44" s="2" t="s">
        <v>79</v>
      </c>
    </row>
    <row r="45" spans="1:15" ht="30" customHeight="1">
      <c r="A45" s="2">
        <f t="shared" si="2"/>
        <v>40</v>
      </c>
      <c r="B45" s="2" t="s">
        <v>79</v>
      </c>
      <c r="C45" s="2" t="s">
        <v>60</v>
      </c>
      <c r="D45" s="2" t="s">
        <v>64</v>
      </c>
      <c r="E45" s="2" t="str">
        <f t="shared" si="7"/>
        <v>2BHK</v>
      </c>
      <c r="F45" s="3">
        <f t="shared" si="6"/>
        <v>130.04059479553905</v>
      </c>
      <c r="G45" s="2">
        <f t="shared" si="6"/>
        <v>0</v>
      </c>
      <c r="H45" s="2">
        <f t="shared" si="6"/>
        <v>7.32</v>
      </c>
      <c r="I45" s="2">
        <f t="shared" si="6"/>
        <v>0</v>
      </c>
      <c r="J45" s="3">
        <f t="shared" si="0"/>
        <v>137.36059479553904</v>
      </c>
      <c r="K45" s="3">
        <f t="shared" si="6"/>
        <v>37.081784386617102</v>
      </c>
      <c r="L45" s="3">
        <f t="shared" si="1"/>
        <v>174.44237918215615</v>
      </c>
      <c r="M45" s="4">
        <f>+'[1]RERA UDS Calculation  '!C52/10.76</f>
        <v>52.546933003358667</v>
      </c>
      <c r="N45" s="2">
        <v>1</v>
      </c>
      <c r="O45" s="2" t="s">
        <v>79</v>
      </c>
    </row>
    <row r="46" spans="1:15" ht="30" customHeight="1">
      <c r="A46" s="2">
        <f t="shared" si="2"/>
        <v>41</v>
      </c>
      <c r="B46" s="2" t="s">
        <v>79</v>
      </c>
      <c r="C46" s="2" t="s">
        <v>60</v>
      </c>
      <c r="D46" s="2" t="s">
        <v>65</v>
      </c>
      <c r="E46" s="2" t="str">
        <f t="shared" si="7"/>
        <v>2BHK</v>
      </c>
      <c r="F46" s="3">
        <f t="shared" si="6"/>
        <v>108.7479182156134</v>
      </c>
      <c r="G46" s="2">
        <f t="shared" si="6"/>
        <v>5.36</v>
      </c>
      <c r="H46" s="2">
        <f t="shared" si="6"/>
        <v>5.13</v>
      </c>
      <c r="I46" s="2">
        <f t="shared" si="6"/>
        <v>0</v>
      </c>
      <c r="J46" s="3">
        <f t="shared" si="0"/>
        <v>119.23791821561339</v>
      </c>
      <c r="K46" s="3">
        <f t="shared" si="6"/>
        <v>32.249070631970262</v>
      </c>
      <c r="L46" s="3">
        <f t="shared" si="1"/>
        <v>151.48698884758366</v>
      </c>
      <c r="M46" s="4">
        <f>+'[1]RERA UDS Calculation  '!C53/10.76</f>
        <v>58.001767721407106</v>
      </c>
      <c r="N46" s="2">
        <v>1</v>
      </c>
      <c r="O46" s="2" t="s">
        <v>79</v>
      </c>
    </row>
    <row r="47" spans="1:15" ht="27.95" customHeight="1">
      <c r="A47" s="2">
        <f t="shared" si="2"/>
        <v>42</v>
      </c>
      <c r="B47" s="2" t="s">
        <v>79</v>
      </c>
      <c r="C47" s="2" t="s">
        <v>60</v>
      </c>
      <c r="D47" s="2" t="s">
        <v>66</v>
      </c>
      <c r="E47" s="2" t="str">
        <f t="shared" si="7"/>
        <v>2BHK</v>
      </c>
      <c r="F47" s="3">
        <f t="shared" si="6"/>
        <v>105.82156133828997</v>
      </c>
      <c r="G47" s="2">
        <f t="shared" si="6"/>
        <v>7.87</v>
      </c>
      <c r="H47" s="2">
        <f t="shared" si="6"/>
        <v>3.13</v>
      </c>
      <c r="I47" s="2">
        <f t="shared" si="6"/>
        <v>0</v>
      </c>
      <c r="J47" s="3">
        <f t="shared" si="0"/>
        <v>116.82156133828997</v>
      </c>
      <c r="K47" s="3">
        <f t="shared" si="6"/>
        <v>31.505576208178439</v>
      </c>
      <c r="L47" s="3">
        <f t="shared" si="1"/>
        <v>148.32713754646841</v>
      </c>
      <c r="M47" s="4">
        <f>+'[1]RERA UDS Calculation  '!C54/10.76</f>
        <v>50.349301750044198</v>
      </c>
      <c r="N47" s="2">
        <v>1</v>
      </c>
      <c r="O47" s="2" t="s">
        <v>79</v>
      </c>
    </row>
    <row r="48" spans="1:15" ht="29.1" customHeight="1">
      <c r="A48" s="2">
        <f t="shared" si="2"/>
        <v>43</v>
      </c>
      <c r="B48" s="2" t="s">
        <v>79</v>
      </c>
      <c r="C48" s="2" t="s">
        <v>60</v>
      </c>
      <c r="D48" s="2" t="s">
        <v>67</v>
      </c>
      <c r="E48" s="2" t="str">
        <f t="shared" si="7"/>
        <v>2BHK</v>
      </c>
      <c r="F48" s="3">
        <f t="shared" si="6"/>
        <v>105.82156133828997</v>
      </c>
      <c r="G48" s="2">
        <f t="shared" si="6"/>
        <v>7.87</v>
      </c>
      <c r="H48" s="2">
        <f t="shared" si="6"/>
        <v>3.13</v>
      </c>
      <c r="I48" s="2">
        <f t="shared" si="6"/>
        <v>0</v>
      </c>
      <c r="J48" s="3">
        <f t="shared" si="0"/>
        <v>116.82156133828997</v>
      </c>
      <c r="K48" s="3">
        <f t="shared" si="6"/>
        <v>31.505576208178439</v>
      </c>
      <c r="L48" s="3">
        <f t="shared" si="1"/>
        <v>148.32713754646841</v>
      </c>
      <c r="M48" s="4">
        <f>+'[1]RERA UDS Calculation  '!C55/10.76</f>
        <v>49.328972953862475</v>
      </c>
      <c r="N48" s="2">
        <v>1</v>
      </c>
      <c r="O48" s="2" t="s">
        <v>79</v>
      </c>
    </row>
    <row r="49" spans="1:15" ht="27.95" customHeight="1">
      <c r="A49" s="2">
        <f t="shared" si="2"/>
        <v>44</v>
      </c>
      <c r="B49" s="2" t="s">
        <v>79</v>
      </c>
      <c r="C49" s="2" t="s">
        <v>60</v>
      </c>
      <c r="D49" s="2" t="s">
        <v>68</v>
      </c>
      <c r="E49" s="2" t="str">
        <f t="shared" si="7"/>
        <v>2BHK</v>
      </c>
      <c r="F49" s="3">
        <f t="shared" ref="F49:K50" si="8">+F40</f>
        <v>105.82156133828997</v>
      </c>
      <c r="G49" s="2">
        <f t="shared" si="8"/>
        <v>7.87</v>
      </c>
      <c r="H49" s="2">
        <f t="shared" si="8"/>
        <v>3.13</v>
      </c>
      <c r="I49" s="2">
        <f t="shared" si="8"/>
        <v>0</v>
      </c>
      <c r="J49" s="3">
        <f t="shared" si="0"/>
        <v>116.82156133828997</v>
      </c>
      <c r="K49" s="3">
        <f t="shared" si="8"/>
        <v>31.505576208178439</v>
      </c>
      <c r="L49" s="3">
        <f t="shared" si="1"/>
        <v>148.32713754646841</v>
      </c>
      <c r="M49" s="4">
        <f>+'[1]RERA UDS Calculation  '!C56/10.76</f>
        <v>49.328972953862475</v>
      </c>
      <c r="N49" s="2">
        <v>1</v>
      </c>
      <c r="O49" s="2" t="s">
        <v>79</v>
      </c>
    </row>
    <row r="50" spans="1:15" ht="27.95" customHeight="1">
      <c r="A50" s="2">
        <f t="shared" si="2"/>
        <v>45</v>
      </c>
      <c r="B50" s="2" t="s">
        <v>79</v>
      </c>
      <c r="C50" s="2" t="s">
        <v>60</v>
      </c>
      <c r="D50" s="2" t="s">
        <v>69</v>
      </c>
      <c r="E50" s="2" t="str">
        <f t="shared" si="7"/>
        <v>3BHK</v>
      </c>
      <c r="F50" s="3">
        <f t="shared" si="8"/>
        <v>92.645241635687739</v>
      </c>
      <c r="G50" s="2">
        <f t="shared" si="8"/>
        <v>4.75</v>
      </c>
      <c r="H50" s="2">
        <f t="shared" si="8"/>
        <v>3.72</v>
      </c>
      <c r="I50" s="2">
        <f t="shared" si="8"/>
        <v>0</v>
      </c>
      <c r="J50" s="3">
        <f t="shared" si="0"/>
        <v>101.11524163568774</v>
      </c>
      <c r="K50" s="3">
        <f t="shared" si="8"/>
        <v>27.323420074349443</v>
      </c>
      <c r="L50" s="3">
        <f t="shared" si="1"/>
        <v>128.4386617100372</v>
      </c>
      <c r="M50" s="4">
        <f>+'[1]RERA UDS Calculation  '!C57/10.76</f>
        <v>49.328972953862475</v>
      </c>
      <c r="N50" s="2">
        <v>1</v>
      </c>
      <c r="O50" s="2" t="s">
        <v>79</v>
      </c>
    </row>
    <row r="51" spans="1:15" ht="29.1" customHeight="1">
      <c r="A51" s="2"/>
      <c r="B51" s="1"/>
      <c r="C51" s="2"/>
      <c r="D51" s="2"/>
      <c r="E51" s="2"/>
      <c r="F51" s="2"/>
      <c r="G51" s="2"/>
      <c r="H51" s="2"/>
      <c r="I51" s="21" t="s">
        <v>81</v>
      </c>
      <c r="J51" s="21"/>
      <c r="K51" s="21"/>
      <c r="L51" s="3">
        <f>SUM(L6:L50)</f>
        <v>6617.3791821561326</v>
      </c>
      <c r="M51" s="8">
        <f>SUM(M6:M50)</f>
        <v>2219.9999999999991</v>
      </c>
      <c r="N51" s="2">
        <v>45</v>
      </c>
      <c r="O51" s="11" t="s">
        <v>79</v>
      </c>
    </row>
    <row r="52" spans="1:15" ht="33.75" customHeight="1">
      <c r="A52" s="12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4"/>
      <c r="M52" s="9" t="s">
        <v>70</v>
      </c>
      <c r="N52" s="10">
        <v>5</v>
      </c>
      <c r="O52" s="11" t="s">
        <v>79</v>
      </c>
    </row>
    <row r="53" spans="1:15" ht="33.75" customHeight="1">
      <c r="A53" s="15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7"/>
      <c r="M53" s="9" t="s">
        <v>71</v>
      </c>
      <c r="N53" s="10">
        <v>50</v>
      </c>
      <c r="O53" s="11" t="s">
        <v>79</v>
      </c>
    </row>
    <row r="54" spans="1:15" ht="33" customHeight="1">
      <c r="B54" s="6" t="s">
        <v>72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7" t="s">
        <v>20</v>
      </c>
      <c r="N54" s="6"/>
      <c r="O54" s="6"/>
    </row>
    <row r="55" spans="1:15" ht="18.75" customHeight="1">
      <c r="B55" s="19" t="s">
        <v>73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</row>
    <row r="56" spans="1:15" ht="16.5">
      <c r="B56" s="19" t="s">
        <v>74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</row>
    <row r="57" spans="1:15" ht="16.5">
      <c r="B57" s="19" t="s">
        <v>75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</row>
    <row r="58" spans="1:15" ht="16.5">
      <c r="B58" s="19" t="s">
        <v>76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</row>
    <row r="59" spans="1:15" ht="16.5">
      <c r="B59" s="19" t="s">
        <v>77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</row>
    <row r="60" spans="1:15" ht="16.5">
      <c r="B60" s="19" t="s">
        <v>78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</row>
    <row r="61" spans="1:15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</row>
  </sheetData>
  <mergeCells count="27">
    <mergeCell ref="I51:K51"/>
    <mergeCell ref="A2:O2"/>
    <mergeCell ref="A3:C3"/>
    <mergeCell ref="D3:O3"/>
    <mergeCell ref="A4:A5"/>
    <mergeCell ref="B4:B5"/>
    <mergeCell ref="C4:C5"/>
    <mergeCell ref="D4:D5"/>
    <mergeCell ref="E4:E5"/>
    <mergeCell ref="F4:F5"/>
    <mergeCell ref="G4:G5"/>
    <mergeCell ref="N4:O4"/>
    <mergeCell ref="P4:Q4"/>
    <mergeCell ref="H4:H5"/>
    <mergeCell ref="I4:I5"/>
    <mergeCell ref="J4:J5"/>
    <mergeCell ref="K4:K5"/>
    <mergeCell ref="L4:L5"/>
    <mergeCell ref="M4:M5"/>
    <mergeCell ref="A52:L53"/>
    <mergeCell ref="B61:O61"/>
    <mergeCell ref="B55:O55"/>
    <mergeCell ref="B56:O56"/>
    <mergeCell ref="B57:O57"/>
    <mergeCell ref="B58:O58"/>
    <mergeCell ref="B59:O59"/>
    <mergeCell ref="B60:O60"/>
  </mergeCells>
  <pageMargins left="0.75" right="0.75" top="0.76" bottom="0.75" header="0.51" footer="0.51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RERA FORMAT -TD</vt:lpstr>
      <vt:lpstr>'RERA FORMAT -TD'!Print_Area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System37</cp:lastModifiedBy>
  <cp:lastPrinted>2025-12-10T07:30:21Z</cp:lastPrinted>
  <dcterms:created xsi:type="dcterms:W3CDTF">2025-11-14T04:52:05Z</dcterms:created>
  <dcterms:modified xsi:type="dcterms:W3CDTF">2025-12-12T10:09:00Z</dcterms:modified>
</cp:coreProperties>
</file>