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NRERA\Casagrand Aquagrove\11.05.2026\"/>
    </mc:Choice>
  </mc:AlternateContent>
  <xr:revisionPtr revIDLastSave="0" documentId="13_ncr:1_{3C5518AC-CA23-4640-ADA9-EBBA82183FBE}" xr6:coauthVersionLast="36" xr6:coauthVersionMax="47" xr10:uidLastSave="{00000000-0000-0000-0000-000000000000}"/>
  <bookViews>
    <workbookView xWindow="0" yWindow="0" windowWidth="23040" windowHeight="8940" tabRatio="805" xr2:uid="{00000000-000D-0000-FFFF-FFFF00000000}"/>
  </bookViews>
  <sheets>
    <sheet name="RERA " sheetId="40" r:id="rId1"/>
    <sheet name="UDS checking" sheetId="35" state="hidden" r:id="rId2"/>
    <sheet name="UDS (2)" sheetId="23" state="hidden" r:id="rId3"/>
    <sheet name="UDS" sheetId="19" state="hidden" r:id="rId4"/>
    <sheet name="SUNCITY UDS" sheetId="18" state="hidden" r:id="rId5"/>
    <sheet name="LUMBER ROOM " sheetId="17" state="hidden" r:id="rId6"/>
  </sheets>
  <externalReferences>
    <externalReference r:id="rId7"/>
  </externalReferences>
  <definedNames>
    <definedName name="_xlnm._FilterDatabase" localSheetId="0" hidden="1">'RERA '!$A$4:$P$551</definedName>
    <definedName name="Block" localSheetId="0">#REF!</definedName>
    <definedName name="Block">#REF!</definedName>
    <definedName name="Block_B" localSheetId="0">#REF!</definedName>
    <definedName name="Block_B">#REF!</definedName>
    <definedName name="BlockB" localSheetId="0">#REF!</definedName>
    <definedName name="BlockB">#REF!</definedName>
  </definedNames>
  <calcPr calcId="191029"/>
</workbook>
</file>

<file path=xl/calcChain.xml><?xml version="1.0" encoding="utf-8"?>
<calcChain xmlns="http://schemas.openxmlformats.org/spreadsheetml/2006/main">
  <c r="M559" i="40" l="1"/>
  <c r="G551" i="40" l="1"/>
  <c r="G554" i="40" s="1"/>
  <c r="H551" i="40"/>
  <c r="H554" i="40" s="1"/>
  <c r="I551" i="40"/>
  <c r="I554" i="40" s="1"/>
  <c r="K551" i="40"/>
  <c r="K554" i="40" s="1"/>
  <c r="M551" i="40"/>
  <c r="M554" i="40" s="1"/>
  <c r="N551" i="40"/>
  <c r="N554" i="40" s="1"/>
  <c r="F551" i="40"/>
  <c r="F554" i="40" s="1"/>
  <c r="N382" i="40"/>
  <c r="N553" i="40" s="1"/>
  <c r="M382" i="40"/>
  <c r="M553" i="40" s="1"/>
  <c r="G382" i="40"/>
  <c r="G553" i="40" s="1"/>
  <c r="H382" i="40"/>
  <c r="H553" i="40" s="1"/>
  <c r="I382" i="40"/>
  <c r="I553" i="40" s="1"/>
  <c r="K382" i="40"/>
  <c r="K553" i="40" s="1"/>
  <c r="F382" i="40"/>
  <c r="F553" i="40" s="1"/>
  <c r="G193" i="40"/>
  <c r="G552" i="40" s="1"/>
  <c r="H193" i="40"/>
  <c r="H552" i="40" s="1"/>
  <c r="I193" i="40"/>
  <c r="I552" i="40" s="1"/>
  <c r="K193" i="40"/>
  <c r="K552" i="40" s="1"/>
  <c r="M193" i="40"/>
  <c r="M552" i="40" s="1"/>
  <c r="N193" i="40"/>
  <c r="N552" i="40" s="1"/>
  <c r="F193" i="40"/>
  <c r="F552" i="40" s="1"/>
  <c r="M555" i="40" l="1"/>
  <c r="N555" i="40"/>
  <c r="N559" i="40" l="1"/>
  <c r="J550" i="40"/>
  <c r="L550" i="40" s="1"/>
  <c r="J549" i="40"/>
  <c r="L549" i="40" s="1"/>
  <c r="J548" i="40"/>
  <c r="L548" i="40" s="1"/>
  <c r="J547" i="40"/>
  <c r="L547" i="40" s="1"/>
  <c r="J546" i="40"/>
  <c r="L546" i="40" s="1"/>
  <c r="J545" i="40"/>
  <c r="L545" i="40" s="1"/>
  <c r="J544" i="40"/>
  <c r="L544" i="40" s="1"/>
  <c r="J543" i="40"/>
  <c r="L543" i="40" s="1"/>
  <c r="J542" i="40"/>
  <c r="L542" i="40" s="1"/>
  <c r="J541" i="40"/>
  <c r="L541" i="40" s="1"/>
  <c r="J540" i="40"/>
  <c r="L540" i="40" s="1"/>
  <c r="J539" i="40"/>
  <c r="L539" i="40" s="1"/>
  <c r="J538" i="40"/>
  <c r="L538" i="40" s="1"/>
  <c r="J537" i="40"/>
  <c r="L537" i="40" s="1"/>
  <c r="J536" i="40"/>
  <c r="L536" i="40" s="1"/>
  <c r="J535" i="40"/>
  <c r="L535" i="40" s="1"/>
  <c r="J534" i="40"/>
  <c r="L534" i="40" s="1"/>
  <c r="J533" i="40"/>
  <c r="L533" i="40" s="1"/>
  <c r="J532" i="40"/>
  <c r="L532" i="40" s="1"/>
  <c r="J531" i="40"/>
  <c r="L531" i="40" s="1"/>
  <c r="J530" i="40"/>
  <c r="L530" i="40" s="1"/>
  <c r="J529" i="40"/>
  <c r="L529" i="40" s="1"/>
  <c r="J528" i="40"/>
  <c r="L528" i="40" s="1"/>
  <c r="J527" i="40"/>
  <c r="L527" i="40" s="1"/>
  <c r="J526" i="40"/>
  <c r="L526" i="40" s="1"/>
  <c r="J525" i="40"/>
  <c r="L525" i="40" s="1"/>
  <c r="J524" i="40"/>
  <c r="L524" i="40" s="1"/>
  <c r="J523" i="40"/>
  <c r="L523" i="40" s="1"/>
  <c r="J522" i="40"/>
  <c r="L522" i="40" s="1"/>
  <c r="J521" i="40"/>
  <c r="L521" i="40" s="1"/>
  <c r="J520" i="40"/>
  <c r="L520" i="40" s="1"/>
  <c r="J519" i="40"/>
  <c r="L519" i="40" s="1"/>
  <c r="J518" i="40"/>
  <c r="L518" i="40" s="1"/>
  <c r="J517" i="40"/>
  <c r="L517" i="40" s="1"/>
  <c r="J516" i="40"/>
  <c r="L516" i="40" s="1"/>
  <c r="J515" i="40"/>
  <c r="L515" i="40" s="1"/>
  <c r="J514" i="40"/>
  <c r="L514" i="40" s="1"/>
  <c r="J513" i="40"/>
  <c r="L513" i="40" s="1"/>
  <c r="J512" i="40"/>
  <c r="L512" i="40" s="1"/>
  <c r="J511" i="40"/>
  <c r="L511" i="40" s="1"/>
  <c r="J510" i="40"/>
  <c r="L510" i="40" s="1"/>
  <c r="J509" i="40"/>
  <c r="L509" i="40" s="1"/>
  <c r="J508" i="40"/>
  <c r="L508" i="40" s="1"/>
  <c r="J507" i="40"/>
  <c r="L507" i="40" s="1"/>
  <c r="J506" i="40"/>
  <c r="L506" i="40" s="1"/>
  <c r="J505" i="40"/>
  <c r="L505" i="40" s="1"/>
  <c r="J504" i="40"/>
  <c r="L504" i="40" s="1"/>
  <c r="J503" i="40"/>
  <c r="L503" i="40" s="1"/>
  <c r="J502" i="40"/>
  <c r="L502" i="40" s="1"/>
  <c r="J501" i="40"/>
  <c r="L501" i="40" s="1"/>
  <c r="J500" i="40"/>
  <c r="L500" i="40" s="1"/>
  <c r="J499" i="40"/>
  <c r="L499" i="40" s="1"/>
  <c r="J498" i="40"/>
  <c r="L498" i="40" s="1"/>
  <c r="J497" i="40"/>
  <c r="L497" i="40" s="1"/>
  <c r="J496" i="40"/>
  <c r="L496" i="40" s="1"/>
  <c r="J495" i="40"/>
  <c r="L495" i="40" s="1"/>
  <c r="J494" i="40"/>
  <c r="L494" i="40" s="1"/>
  <c r="J493" i="40"/>
  <c r="L493" i="40" s="1"/>
  <c r="J492" i="40"/>
  <c r="L492" i="40" s="1"/>
  <c r="J491" i="40"/>
  <c r="L491" i="40" s="1"/>
  <c r="J490" i="40"/>
  <c r="L490" i="40" s="1"/>
  <c r="J489" i="40"/>
  <c r="L489" i="40" s="1"/>
  <c r="J488" i="40"/>
  <c r="L488" i="40" s="1"/>
  <c r="J487" i="40"/>
  <c r="L487" i="40" s="1"/>
  <c r="J486" i="40"/>
  <c r="L486" i="40" s="1"/>
  <c r="J485" i="40"/>
  <c r="L485" i="40" s="1"/>
  <c r="J484" i="40"/>
  <c r="L484" i="40" s="1"/>
  <c r="J483" i="40"/>
  <c r="L483" i="40" s="1"/>
  <c r="J482" i="40"/>
  <c r="L482" i="40" s="1"/>
  <c r="J481" i="40"/>
  <c r="L481" i="40" s="1"/>
  <c r="J480" i="40"/>
  <c r="L480" i="40" s="1"/>
  <c r="J479" i="40"/>
  <c r="L479" i="40" s="1"/>
  <c r="J478" i="40"/>
  <c r="L478" i="40" s="1"/>
  <c r="J477" i="40"/>
  <c r="L477" i="40" s="1"/>
  <c r="J476" i="40"/>
  <c r="L476" i="40" s="1"/>
  <c r="J475" i="40"/>
  <c r="L475" i="40" s="1"/>
  <c r="J474" i="40"/>
  <c r="L474" i="40" s="1"/>
  <c r="J473" i="40"/>
  <c r="L473" i="40" s="1"/>
  <c r="J472" i="40"/>
  <c r="L472" i="40" s="1"/>
  <c r="J471" i="40"/>
  <c r="L471" i="40" s="1"/>
  <c r="J470" i="40"/>
  <c r="L470" i="40" s="1"/>
  <c r="J469" i="40"/>
  <c r="L469" i="40" s="1"/>
  <c r="J468" i="40"/>
  <c r="L468" i="40" s="1"/>
  <c r="J467" i="40"/>
  <c r="L467" i="40" s="1"/>
  <c r="J466" i="40"/>
  <c r="L466" i="40" s="1"/>
  <c r="J465" i="40"/>
  <c r="L465" i="40" s="1"/>
  <c r="J464" i="40"/>
  <c r="L464" i="40" s="1"/>
  <c r="J463" i="40"/>
  <c r="L463" i="40" s="1"/>
  <c r="J462" i="40"/>
  <c r="L462" i="40" s="1"/>
  <c r="J461" i="40"/>
  <c r="L461" i="40" s="1"/>
  <c r="J460" i="40"/>
  <c r="L460" i="40" s="1"/>
  <c r="J459" i="40"/>
  <c r="L459" i="40" s="1"/>
  <c r="J458" i="40"/>
  <c r="L458" i="40" s="1"/>
  <c r="J457" i="40"/>
  <c r="L457" i="40" s="1"/>
  <c r="J456" i="40"/>
  <c r="L456" i="40" s="1"/>
  <c r="J455" i="40"/>
  <c r="L455" i="40" s="1"/>
  <c r="J454" i="40"/>
  <c r="L454" i="40" s="1"/>
  <c r="J453" i="40"/>
  <c r="L453" i="40" s="1"/>
  <c r="J452" i="40"/>
  <c r="L452" i="40" s="1"/>
  <c r="J451" i="40"/>
  <c r="L451" i="40" s="1"/>
  <c r="J450" i="40"/>
  <c r="L450" i="40" s="1"/>
  <c r="J449" i="40"/>
  <c r="L449" i="40" s="1"/>
  <c r="J448" i="40"/>
  <c r="L448" i="40" s="1"/>
  <c r="J447" i="40"/>
  <c r="L447" i="40" s="1"/>
  <c r="J446" i="40"/>
  <c r="L446" i="40" s="1"/>
  <c r="J445" i="40"/>
  <c r="L445" i="40" s="1"/>
  <c r="J444" i="40"/>
  <c r="L444" i="40" s="1"/>
  <c r="J443" i="40"/>
  <c r="L443" i="40" s="1"/>
  <c r="J442" i="40"/>
  <c r="L442" i="40" s="1"/>
  <c r="J441" i="40"/>
  <c r="L441" i="40" s="1"/>
  <c r="J440" i="40"/>
  <c r="L440" i="40" s="1"/>
  <c r="J439" i="40"/>
  <c r="L439" i="40" s="1"/>
  <c r="J438" i="40"/>
  <c r="L438" i="40" s="1"/>
  <c r="J437" i="40"/>
  <c r="L437" i="40" s="1"/>
  <c r="J436" i="40"/>
  <c r="L436" i="40" s="1"/>
  <c r="J435" i="40"/>
  <c r="L435" i="40" s="1"/>
  <c r="J434" i="40"/>
  <c r="L434" i="40" s="1"/>
  <c r="J433" i="40"/>
  <c r="L433" i="40" s="1"/>
  <c r="J432" i="40"/>
  <c r="L432" i="40" s="1"/>
  <c r="J431" i="40"/>
  <c r="L431" i="40" s="1"/>
  <c r="J430" i="40"/>
  <c r="L430" i="40" s="1"/>
  <c r="J429" i="40"/>
  <c r="L429" i="40" s="1"/>
  <c r="J428" i="40"/>
  <c r="L428" i="40" s="1"/>
  <c r="J427" i="40"/>
  <c r="L427" i="40" s="1"/>
  <c r="J426" i="40"/>
  <c r="L426" i="40" s="1"/>
  <c r="J425" i="40"/>
  <c r="L425" i="40" s="1"/>
  <c r="J424" i="40"/>
  <c r="L424" i="40" s="1"/>
  <c r="J423" i="40"/>
  <c r="L423" i="40" s="1"/>
  <c r="J422" i="40"/>
  <c r="L422" i="40" s="1"/>
  <c r="J421" i="40"/>
  <c r="L421" i="40" s="1"/>
  <c r="J420" i="40"/>
  <c r="L420" i="40" s="1"/>
  <c r="J419" i="40"/>
  <c r="L419" i="40" s="1"/>
  <c r="J418" i="40"/>
  <c r="L418" i="40" s="1"/>
  <c r="J417" i="40"/>
  <c r="L417" i="40" s="1"/>
  <c r="J416" i="40"/>
  <c r="L416" i="40" s="1"/>
  <c r="J415" i="40"/>
  <c r="L415" i="40" s="1"/>
  <c r="J414" i="40"/>
  <c r="L414" i="40" s="1"/>
  <c r="J413" i="40"/>
  <c r="L413" i="40" s="1"/>
  <c r="J412" i="40"/>
  <c r="L412" i="40" s="1"/>
  <c r="J411" i="40"/>
  <c r="L411" i="40" s="1"/>
  <c r="J410" i="40"/>
  <c r="L410" i="40" s="1"/>
  <c r="J409" i="40"/>
  <c r="L409" i="40" s="1"/>
  <c r="J408" i="40"/>
  <c r="L408" i="40" s="1"/>
  <c r="J407" i="40"/>
  <c r="L407" i="40" s="1"/>
  <c r="J406" i="40"/>
  <c r="L406" i="40" s="1"/>
  <c r="J405" i="40"/>
  <c r="L405" i="40" s="1"/>
  <c r="J404" i="40"/>
  <c r="L404" i="40" s="1"/>
  <c r="J403" i="40"/>
  <c r="L403" i="40" s="1"/>
  <c r="J402" i="40"/>
  <c r="L402" i="40" s="1"/>
  <c r="J401" i="40"/>
  <c r="L401" i="40" s="1"/>
  <c r="J400" i="40"/>
  <c r="L400" i="40" s="1"/>
  <c r="J399" i="40"/>
  <c r="L399" i="40" s="1"/>
  <c r="J398" i="40"/>
  <c r="L398" i="40" s="1"/>
  <c r="J397" i="40"/>
  <c r="L397" i="40" s="1"/>
  <c r="J396" i="40"/>
  <c r="L396" i="40" s="1"/>
  <c r="J395" i="40"/>
  <c r="L395" i="40" s="1"/>
  <c r="J394" i="40"/>
  <c r="L394" i="40" s="1"/>
  <c r="J393" i="40"/>
  <c r="L393" i="40" s="1"/>
  <c r="J392" i="40"/>
  <c r="L392" i="40" s="1"/>
  <c r="J391" i="40"/>
  <c r="L391" i="40" s="1"/>
  <c r="J390" i="40"/>
  <c r="L390" i="40" s="1"/>
  <c r="J389" i="40"/>
  <c r="L389" i="40" s="1"/>
  <c r="J388" i="40"/>
  <c r="L388" i="40" s="1"/>
  <c r="J387" i="40"/>
  <c r="L387" i="40" s="1"/>
  <c r="J386" i="40"/>
  <c r="L386" i="40" s="1"/>
  <c r="J385" i="40"/>
  <c r="L385" i="40" s="1"/>
  <c r="J384" i="40"/>
  <c r="L384" i="40" s="1"/>
  <c r="J383" i="40"/>
  <c r="J381" i="40"/>
  <c r="L381" i="40" s="1"/>
  <c r="J380" i="40"/>
  <c r="L380" i="40" s="1"/>
  <c r="J379" i="40"/>
  <c r="L379" i="40" s="1"/>
  <c r="J378" i="40"/>
  <c r="L378" i="40" s="1"/>
  <c r="J377" i="40"/>
  <c r="L377" i="40" s="1"/>
  <c r="J376" i="40"/>
  <c r="L376" i="40" s="1"/>
  <c r="J375" i="40"/>
  <c r="L375" i="40" s="1"/>
  <c r="J374" i="40"/>
  <c r="L374" i="40" s="1"/>
  <c r="J373" i="40"/>
  <c r="L373" i="40" s="1"/>
  <c r="J372" i="40"/>
  <c r="L372" i="40" s="1"/>
  <c r="J371" i="40"/>
  <c r="L371" i="40" s="1"/>
  <c r="J370" i="40"/>
  <c r="L370" i="40" s="1"/>
  <c r="J369" i="40"/>
  <c r="L369" i="40" s="1"/>
  <c r="J368" i="40"/>
  <c r="L368" i="40" s="1"/>
  <c r="J367" i="40"/>
  <c r="L367" i="40" s="1"/>
  <c r="J366" i="40"/>
  <c r="L366" i="40" s="1"/>
  <c r="J365" i="40"/>
  <c r="L365" i="40" s="1"/>
  <c r="J364" i="40"/>
  <c r="L364" i="40" s="1"/>
  <c r="J363" i="40"/>
  <c r="L363" i="40" s="1"/>
  <c r="J362" i="40"/>
  <c r="L362" i="40" s="1"/>
  <c r="J361" i="40"/>
  <c r="L361" i="40" s="1"/>
  <c r="J360" i="40"/>
  <c r="L360" i="40" s="1"/>
  <c r="J359" i="40"/>
  <c r="L359" i="40" s="1"/>
  <c r="J358" i="40"/>
  <c r="L358" i="40" s="1"/>
  <c r="J357" i="40"/>
  <c r="L357" i="40" s="1"/>
  <c r="J356" i="40"/>
  <c r="L356" i="40" s="1"/>
  <c r="J355" i="40"/>
  <c r="L355" i="40" s="1"/>
  <c r="J354" i="40"/>
  <c r="L354" i="40" s="1"/>
  <c r="J353" i="40"/>
  <c r="L353" i="40" s="1"/>
  <c r="J352" i="40"/>
  <c r="L352" i="40" s="1"/>
  <c r="J351" i="40"/>
  <c r="L351" i="40" s="1"/>
  <c r="J350" i="40"/>
  <c r="L350" i="40" s="1"/>
  <c r="J349" i="40"/>
  <c r="L349" i="40" s="1"/>
  <c r="J348" i="40"/>
  <c r="L348" i="40" s="1"/>
  <c r="J347" i="40"/>
  <c r="L347" i="40" s="1"/>
  <c r="J346" i="40"/>
  <c r="L346" i="40" s="1"/>
  <c r="J345" i="40"/>
  <c r="L345" i="40" s="1"/>
  <c r="J344" i="40"/>
  <c r="L344" i="40" s="1"/>
  <c r="J343" i="40"/>
  <c r="L343" i="40" s="1"/>
  <c r="J342" i="40"/>
  <c r="L342" i="40" s="1"/>
  <c r="J341" i="40"/>
  <c r="L341" i="40" s="1"/>
  <c r="J340" i="40"/>
  <c r="L340" i="40" s="1"/>
  <c r="J339" i="40"/>
  <c r="L339" i="40" s="1"/>
  <c r="J338" i="40"/>
  <c r="L338" i="40" s="1"/>
  <c r="J337" i="40"/>
  <c r="L337" i="40" s="1"/>
  <c r="J336" i="40"/>
  <c r="L336" i="40" s="1"/>
  <c r="J335" i="40"/>
  <c r="L335" i="40" s="1"/>
  <c r="J334" i="40"/>
  <c r="L334" i="40" s="1"/>
  <c r="J333" i="40"/>
  <c r="L333" i="40" s="1"/>
  <c r="J332" i="40"/>
  <c r="L332" i="40" s="1"/>
  <c r="J331" i="40"/>
  <c r="L331" i="40" s="1"/>
  <c r="J330" i="40"/>
  <c r="L330" i="40" s="1"/>
  <c r="J329" i="40"/>
  <c r="L329" i="40" s="1"/>
  <c r="J328" i="40"/>
  <c r="L328" i="40" s="1"/>
  <c r="J327" i="40"/>
  <c r="L327" i="40" s="1"/>
  <c r="J326" i="40"/>
  <c r="L326" i="40" s="1"/>
  <c r="J325" i="40"/>
  <c r="L325" i="40" s="1"/>
  <c r="J324" i="40"/>
  <c r="L324" i="40" s="1"/>
  <c r="J323" i="40"/>
  <c r="L323" i="40" s="1"/>
  <c r="J322" i="40"/>
  <c r="L322" i="40" s="1"/>
  <c r="J321" i="40"/>
  <c r="L321" i="40" s="1"/>
  <c r="J320" i="40"/>
  <c r="L320" i="40" s="1"/>
  <c r="J319" i="40"/>
  <c r="L319" i="40" s="1"/>
  <c r="J318" i="40"/>
  <c r="L318" i="40" s="1"/>
  <c r="J317" i="40"/>
  <c r="L317" i="40" s="1"/>
  <c r="J316" i="40"/>
  <c r="L316" i="40" s="1"/>
  <c r="J315" i="40"/>
  <c r="L315" i="40" s="1"/>
  <c r="J314" i="40"/>
  <c r="L314" i="40" s="1"/>
  <c r="J313" i="40"/>
  <c r="L313" i="40" s="1"/>
  <c r="J312" i="40"/>
  <c r="L312" i="40" s="1"/>
  <c r="J311" i="40"/>
  <c r="L311" i="40" s="1"/>
  <c r="J310" i="40"/>
  <c r="L310" i="40" s="1"/>
  <c r="J309" i="40"/>
  <c r="L309" i="40" s="1"/>
  <c r="J308" i="40"/>
  <c r="L308" i="40" s="1"/>
  <c r="J307" i="40"/>
  <c r="L307" i="40" s="1"/>
  <c r="J306" i="40"/>
  <c r="L306" i="40" s="1"/>
  <c r="J305" i="40"/>
  <c r="L305" i="40" s="1"/>
  <c r="J304" i="40"/>
  <c r="L304" i="40" s="1"/>
  <c r="J303" i="40"/>
  <c r="L303" i="40" s="1"/>
  <c r="J302" i="40"/>
  <c r="L302" i="40" s="1"/>
  <c r="J301" i="40"/>
  <c r="L301" i="40" s="1"/>
  <c r="J300" i="40"/>
  <c r="L300" i="40" s="1"/>
  <c r="J299" i="40"/>
  <c r="L299" i="40" s="1"/>
  <c r="J298" i="40"/>
  <c r="L298" i="40" s="1"/>
  <c r="J297" i="40"/>
  <c r="L297" i="40" s="1"/>
  <c r="J296" i="40"/>
  <c r="L296" i="40" s="1"/>
  <c r="J295" i="40"/>
  <c r="L295" i="40" s="1"/>
  <c r="J294" i="40"/>
  <c r="L294" i="40" s="1"/>
  <c r="J293" i="40"/>
  <c r="L293" i="40" s="1"/>
  <c r="J292" i="40"/>
  <c r="L292" i="40" s="1"/>
  <c r="J291" i="40"/>
  <c r="L291" i="40" s="1"/>
  <c r="J290" i="40"/>
  <c r="L290" i="40" s="1"/>
  <c r="J289" i="40"/>
  <c r="L289" i="40" s="1"/>
  <c r="J288" i="40"/>
  <c r="L288" i="40" s="1"/>
  <c r="J287" i="40"/>
  <c r="L287" i="40" s="1"/>
  <c r="J286" i="40"/>
  <c r="L286" i="40" s="1"/>
  <c r="J285" i="40"/>
  <c r="L285" i="40" s="1"/>
  <c r="J284" i="40"/>
  <c r="L284" i="40" s="1"/>
  <c r="J283" i="40"/>
  <c r="L283" i="40" s="1"/>
  <c r="J282" i="40"/>
  <c r="L282" i="40" s="1"/>
  <c r="J281" i="40"/>
  <c r="L281" i="40" s="1"/>
  <c r="J280" i="40"/>
  <c r="L280" i="40" s="1"/>
  <c r="J279" i="40"/>
  <c r="L279" i="40" s="1"/>
  <c r="J278" i="40"/>
  <c r="L278" i="40" s="1"/>
  <c r="J277" i="40"/>
  <c r="L277" i="40" s="1"/>
  <c r="J276" i="40"/>
  <c r="L276" i="40" s="1"/>
  <c r="J275" i="40"/>
  <c r="L275" i="40" s="1"/>
  <c r="J274" i="40"/>
  <c r="L274" i="40" s="1"/>
  <c r="J273" i="40"/>
  <c r="L273" i="40" s="1"/>
  <c r="J272" i="40"/>
  <c r="L272" i="40" s="1"/>
  <c r="J271" i="40"/>
  <c r="L271" i="40" s="1"/>
  <c r="J270" i="40"/>
  <c r="L270" i="40" s="1"/>
  <c r="J269" i="40"/>
  <c r="L269" i="40" s="1"/>
  <c r="J268" i="40"/>
  <c r="L268" i="40" s="1"/>
  <c r="J267" i="40"/>
  <c r="L267" i="40" s="1"/>
  <c r="J266" i="40"/>
  <c r="L266" i="40" s="1"/>
  <c r="J265" i="40"/>
  <c r="L265" i="40" s="1"/>
  <c r="J264" i="40"/>
  <c r="L264" i="40" s="1"/>
  <c r="J263" i="40"/>
  <c r="L263" i="40" s="1"/>
  <c r="J262" i="40"/>
  <c r="L262" i="40" s="1"/>
  <c r="J261" i="40"/>
  <c r="L261" i="40" s="1"/>
  <c r="J260" i="40"/>
  <c r="L260" i="40" s="1"/>
  <c r="J259" i="40"/>
  <c r="L259" i="40" s="1"/>
  <c r="J258" i="40"/>
  <c r="L258" i="40" s="1"/>
  <c r="J257" i="40"/>
  <c r="L257" i="40" s="1"/>
  <c r="J256" i="40"/>
  <c r="L256" i="40" s="1"/>
  <c r="J255" i="40"/>
  <c r="L255" i="40" s="1"/>
  <c r="J254" i="40"/>
  <c r="L254" i="40" s="1"/>
  <c r="J253" i="40"/>
  <c r="L253" i="40" s="1"/>
  <c r="J252" i="40"/>
  <c r="L252" i="40" s="1"/>
  <c r="J251" i="40"/>
  <c r="L251" i="40" s="1"/>
  <c r="J250" i="40"/>
  <c r="L250" i="40" s="1"/>
  <c r="J249" i="40"/>
  <c r="L249" i="40" s="1"/>
  <c r="J248" i="40"/>
  <c r="L248" i="40" s="1"/>
  <c r="J247" i="40"/>
  <c r="L247" i="40" s="1"/>
  <c r="J246" i="40"/>
  <c r="L246" i="40" s="1"/>
  <c r="J245" i="40"/>
  <c r="L245" i="40" s="1"/>
  <c r="J244" i="40"/>
  <c r="L244" i="40" s="1"/>
  <c r="J243" i="40"/>
  <c r="L243" i="40" s="1"/>
  <c r="J242" i="40"/>
  <c r="L242" i="40" s="1"/>
  <c r="J241" i="40"/>
  <c r="L241" i="40" s="1"/>
  <c r="J240" i="40"/>
  <c r="L240" i="40" s="1"/>
  <c r="J239" i="40"/>
  <c r="L239" i="40" s="1"/>
  <c r="J238" i="40"/>
  <c r="L238" i="40" s="1"/>
  <c r="J237" i="40"/>
  <c r="L237" i="40" s="1"/>
  <c r="J236" i="40"/>
  <c r="L236" i="40" s="1"/>
  <c r="J235" i="40"/>
  <c r="L235" i="40" s="1"/>
  <c r="J234" i="40"/>
  <c r="L234" i="40" s="1"/>
  <c r="J233" i="40"/>
  <c r="L233" i="40" s="1"/>
  <c r="J232" i="40"/>
  <c r="L232" i="40" s="1"/>
  <c r="J231" i="40"/>
  <c r="L231" i="40" s="1"/>
  <c r="J230" i="40"/>
  <c r="L230" i="40" s="1"/>
  <c r="J229" i="40"/>
  <c r="L229" i="40" s="1"/>
  <c r="J228" i="40"/>
  <c r="L228" i="40" s="1"/>
  <c r="J227" i="40"/>
  <c r="L227" i="40" s="1"/>
  <c r="J226" i="40"/>
  <c r="L226" i="40" s="1"/>
  <c r="J225" i="40"/>
  <c r="L225" i="40" s="1"/>
  <c r="J224" i="40"/>
  <c r="L224" i="40" s="1"/>
  <c r="J223" i="40"/>
  <c r="L223" i="40" s="1"/>
  <c r="J222" i="40"/>
  <c r="L222" i="40" s="1"/>
  <c r="J221" i="40"/>
  <c r="L221" i="40" s="1"/>
  <c r="J220" i="40"/>
  <c r="L220" i="40" s="1"/>
  <c r="J219" i="40"/>
  <c r="L219" i="40" s="1"/>
  <c r="J218" i="40"/>
  <c r="L218" i="40" s="1"/>
  <c r="J217" i="40"/>
  <c r="L217" i="40" s="1"/>
  <c r="J216" i="40"/>
  <c r="L216" i="40" s="1"/>
  <c r="J215" i="40"/>
  <c r="L215" i="40" s="1"/>
  <c r="J214" i="40"/>
  <c r="L214" i="40" s="1"/>
  <c r="J213" i="40"/>
  <c r="L213" i="40" s="1"/>
  <c r="J212" i="40"/>
  <c r="L212" i="40" s="1"/>
  <c r="J211" i="40"/>
  <c r="L211" i="40" s="1"/>
  <c r="J210" i="40"/>
  <c r="L210" i="40" s="1"/>
  <c r="J209" i="40"/>
  <c r="L209" i="40" s="1"/>
  <c r="J208" i="40"/>
  <c r="L208" i="40" s="1"/>
  <c r="J207" i="40"/>
  <c r="L207" i="40" s="1"/>
  <c r="J206" i="40"/>
  <c r="L206" i="40" s="1"/>
  <c r="J205" i="40"/>
  <c r="L205" i="40" s="1"/>
  <c r="J204" i="40"/>
  <c r="L204" i="40" s="1"/>
  <c r="J203" i="40"/>
  <c r="L203" i="40" s="1"/>
  <c r="J202" i="40"/>
  <c r="L202" i="40" s="1"/>
  <c r="J201" i="40"/>
  <c r="L201" i="40" s="1"/>
  <c r="J200" i="40"/>
  <c r="L200" i="40" s="1"/>
  <c r="J199" i="40"/>
  <c r="L199" i="40" s="1"/>
  <c r="J198" i="40"/>
  <c r="L198" i="40" s="1"/>
  <c r="J197" i="40"/>
  <c r="L197" i="40" s="1"/>
  <c r="J196" i="40"/>
  <c r="L196" i="40" s="1"/>
  <c r="J195" i="40"/>
  <c r="L195" i="40" s="1"/>
  <c r="J194" i="40"/>
  <c r="J192" i="40"/>
  <c r="L192" i="40" s="1"/>
  <c r="J191" i="40"/>
  <c r="L191" i="40" s="1"/>
  <c r="J190" i="40"/>
  <c r="L190" i="40" s="1"/>
  <c r="J189" i="40"/>
  <c r="L189" i="40" s="1"/>
  <c r="J188" i="40"/>
  <c r="L188" i="40" s="1"/>
  <c r="J187" i="40"/>
  <c r="L187" i="40" s="1"/>
  <c r="J186" i="40"/>
  <c r="L186" i="40" s="1"/>
  <c r="J185" i="40"/>
  <c r="L185" i="40" s="1"/>
  <c r="J184" i="40"/>
  <c r="L184" i="40" s="1"/>
  <c r="J183" i="40"/>
  <c r="L183" i="40" s="1"/>
  <c r="J182" i="40"/>
  <c r="L182" i="40" s="1"/>
  <c r="J181" i="40"/>
  <c r="L181" i="40" s="1"/>
  <c r="J180" i="40"/>
  <c r="L180" i="40" s="1"/>
  <c r="J179" i="40"/>
  <c r="L179" i="40" s="1"/>
  <c r="J178" i="40"/>
  <c r="L178" i="40" s="1"/>
  <c r="J177" i="40"/>
  <c r="L177" i="40" s="1"/>
  <c r="J176" i="40"/>
  <c r="L176" i="40" s="1"/>
  <c r="J175" i="40"/>
  <c r="L175" i="40" s="1"/>
  <c r="J174" i="40"/>
  <c r="L174" i="40" s="1"/>
  <c r="J173" i="40"/>
  <c r="L173" i="40" s="1"/>
  <c r="J172" i="40"/>
  <c r="L172" i="40" s="1"/>
  <c r="J171" i="40"/>
  <c r="L171" i="40" s="1"/>
  <c r="J170" i="40"/>
  <c r="L170" i="40" s="1"/>
  <c r="J169" i="40"/>
  <c r="L169" i="40" s="1"/>
  <c r="J168" i="40"/>
  <c r="L168" i="40" s="1"/>
  <c r="J167" i="40"/>
  <c r="L167" i="40" s="1"/>
  <c r="J166" i="40"/>
  <c r="L166" i="40" s="1"/>
  <c r="J165" i="40"/>
  <c r="L165" i="40" s="1"/>
  <c r="J164" i="40"/>
  <c r="L164" i="40" s="1"/>
  <c r="J163" i="40"/>
  <c r="L163" i="40" s="1"/>
  <c r="J162" i="40"/>
  <c r="L162" i="40" s="1"/>
  <c r="J161" i="40"/>
  <c r="L161" i="40" s="1"/>
  <c r="J160" i="40"/>
  <c r="L160" i="40" s="1"/>
  <c r="J159" i="40"/>
  <c r="L159" i="40" s="1"/>
  <c r="J158" i="40"/>
  <c r="L158" i="40" s="1"/>
  <c r="J157" i="40"/>
  <c r="L157" i="40" s="1"/>
  <c r="J156" i="40"/>
  <c r="L156" i="40" s="1"/>
  <c r="J155" i="40"/>
  <c r="L155" i="40" s="1"/>
  <c r="J154" i="40"/>
  <c r="L154" i="40" s="1"/>
  <c r="J153" i="40"/>
  <c r="L153" i="40" s="1"/>
  <c r="J152" i="40"/>
  <c r="L152" i="40" s="1"/>
  <c r="J151" i="40"/>
  <c r="L151" i="40" s="1"/>
  <c r="J150" i="40"/>
  <c r="L150" i="40" s="1"/>
  <c r="J149" i="40"/>
  <c r="L149" i="40" s="1"/>
  <c r="J148" i="40"/>
  <c r="L148" i="40" s="1"/>
  <c r="J147" i="40"/>
  <c r="L147" i="40" s="1"/>
  <c r="J146" i="40"/>
  <c r="L146" i="40" s="1"/>
  <c r="J145" i="40"/>
  <c r="L145" i="40" s="1"/>
  <c r="J144" i="40"/>
  <c r="L144" i="40" s="1"/>
  <c r="J143" i="40"/>
  <c r="L143" i="40" s="1"/>
  <c r="J142" i="40"/>
  <c r="L142" i="40" s="1"/>
  <c r="J141" i="40"/>
  <c r="L141" i="40" s="1"/>
  <c r="J140" i="40"/>
  <c r="L140" i="40" s="1"/>
  <c r="J139" i="40"/>
  <c r="L139" i="40" s="1"/>
  <c r="J138" i="40"/>
  <c r="L138" i="40" s="1"/>
  <c r="J137" i="40"/>
  <c r="L137" i="40" s="1"/>
  <c r="J136" i="40"/>
  <c r="L136" i="40" s="1"/>
  <c r="J135" i="40"/>
  <c r="L135" i="40" s="1"/>
  <c r="J134" i="40"/>
  <c r="L134" i="40" s="1"/>
  <c r="J133" i="40"/>
  <c r="L133" i="40" s="1"/>
  <c r="J132" i="40"/>
  <c r="L132" i="40" s="1"/>
  <c r="J131" i="40"/>
  <c r="L131" i="40" s="1"/>
  <c r="J130" i="40"/>
  <c r="L130" i="40" s="1"/>
  <c r="J129" i="40"/>
  <c r="L129" i="40" s="1"/>
  <c r="J128" i="40"/>
  <c r="L128" i="40" s="1"/>
  <c r="J127" i="40"/>
  <c r="L127" i="40" s="1"/>
  <c r="J126" i="40"/>
  <c r="L126" i="40" s="1"/>
  <c r="J125" i="40"/>
  <c r="L125" i="40" s="1"/>
  <c r="J124" i="40"/>
  <c r="L124" i="40" s="1"/>
  <c r="J123" i="40"/>
  <c r="L123" i="40" s="1"/>
  <c r="J122" i="40"/>
  <c r="L122" i="40" s="1"/>
  <c r="J121" i="40"/>
  <c r="L121" i="40" s="1"/>
  <c r="J120" i="40"/>
  <c r="L120" i="40" s="1"/>
  <c r="J119" i="40"/>
  <c r="L119" i="40" s="1"/>
  <c r="J118" i="40"/>
  <c r="L118" i="40" s="1"/>
  <c r="J117" i="40"/>
  <c r="L117" i="40" s="1"/>
  <c r="J116" i="40"/>
  <c r="L116" i="40" s="1"/>
  <c r="J115" i="40"/>
  <c r="L115" i="40" s="1"/>
  <c r="J114" i="40"/>
  <c r="L114" i="40" s="1"/>
  <c r="J113" i="40"/>
  <c r="L113" i="40" s="1"/>
  <c r="J112" i="40"/>
  <c r="L112" i="40" s="1"/>
  <c r="J111" i="40"/>
  <c r="L111" i="40" s="1"/>
  <c r="J110" i="40"/>
  <c r="L110" i="40" s="1"/>
  <c r="J109" i="40"/>
  <c r="L109" i="40" s="1"/>
  <c r="J108" i="40"/>
  <c r="L108" i="40" s="1"/>
  <c r="J107" i="40"/>
  <c r="L107" i="40" s="1"/>
  <c r="J106" i="40"/>
  <c r="L106" i="40" s="1"/>
  <c r="J105" i="40"/>
  <c r="L105" i="40" s="1"/>
  <c r="J104" i="40"/>
  <c r="L104" i="40" s="1"/>
  <c r="J103" i="40"/>
  <c r="L103" i="40" s="1"/>
  <c r="J102" i="40"/>
  <c r="L102" i="40" s="1"/>
  <c r="J101" i="40"/>
  <c r="L101" i="40" s="1"/>
  <c r="J100" i="40"/>
  <c r="L100" i="40" s="1"/>
  <c r="J99" i="40"/>
  <c r="L99" i="40" s="1"/>
  <c r="J98" i="40"/>
  <c r="L98" i="40" s="1"/>
  <c r="J97" i="40"/>
  <c r="L97" i="40" s="1"/>
  <c r="J96" i="40"/>
  <c r="L96" i="40" s="1"/>
  <c r="J95" i="40"/>
  <c r="L95" i="40" s="1"/>
  <c r="J94" i="40"/>
  <c r="L94" i="40" s="1"/>
  <c r="J93" i="40"/>
  <c r="L93" i="40" s="1"/>
  <c r="J92" i="40"/>
  <c r="L92" i="40" s="1"/>
  <c r="J91" i="40"/>
  <c r="L91" i="40" s="1"/>
  <c r="J90" i="40"/>
  <c r="L90" i="40" s="1"/>
  <c r="J89" i="40"/>
  <c r="L89" i="40" s="1"/>
  <c r="J88" i="40"/>
  <c r="L88" i="40" s="1"/>
  <c r="J87" i="40"/>
  <c r="L87" i="40" s="1"/>
  <c r="J86" i="40"/>
  <c r="L86" i="40" s="1"/>
  <c r="J85" i="40"/>
  <c r="L85" i="40" s="1"/>
  <c r="J84" i="40"/>
  <c r="L84" i="40" s="1"/>
  <c r="J83" i="40"/>
  <c r="L83" i="40" s="1"/>
  <c r="J82" i="40"/>
  <c r="L82" i="40" s="1"/>
  <c r="J81" i="40"/>
  <c r="L81" i="40" s="1"/>
  <c r="J80" i="40"/>
  <c r="L80" i="40" s="1"/>
  <c r="J79" i="40"/>
  <c r="L79" i="40" s="1"/>
  <c r="J78" i="40"/>
  <c r="L78" i="40" s="1"/>
  <c r="J77" i="40"/>
  <c r="L77" i="40" s="1"/>
  <c r="J76" i="40"/>
  <c r="L76" i="40" s="1"/>
  <c r="J75" i="40"/>
  <c r="L75" i="40" s="1"/>
  <c r="J74" i="40"/>
  <c r="L74" i="40" s="1"/>
  <c r="J73" i="40"/>
  <c r="L73" i="40" s="1"/>
  <c r="J72" i="40"/>
  <c r="L72" i="40" s="1"/>
  <c r="J71" i="40"/>
  <c r="L71" i="40" s="1"/>
  <c r="J70" i="40"/>
  <c r="L70" i="40" s="1"/>
  <c r="J69" i="40"/>
  <c r="L69" i="40" s="1"/>
  <c r="J68" i="40"/>
  <c r="L68" i="40" s="1"/>
  <c r="J67" i="40"/>
  <c r="L67" i="40" s="1"/>
  <c r="J66" i="40"/>
  <c r="L66" i="40" s="1"/>
  <c r="J65" i="40"/>
  <c r="L65" i="40" s="1"/>
  <c r="J64" i="40"/>
  <c r="L64" i="40" s="1"/>
  <c r="J63" i="40"/>
  <c r="L63" i="40" s="1"/>
  <c r="J62" i="40"/>
  <c r="L62" i="40" s="1"/>
  <c r="J61" i="40"/>
  <c r="L61" i="40" s="1"/>
  <c r="J60" i="40"/>
  <c r="L60" i="40" s="1"/>
  <c r="J59" i="40"/>
  <c r="L59" i="40" s="1"/>
  <c r="J58" i="40"/>
  <c r="L58" i="40" s="1"/>
  <c r="J57" i="40"/>
  <c r="L57" i="40" s="1"/>
  <c r="J56" i="40"/>
  <c r="L56" i="40" s="1"/>
  <c r="J55" i="40"/>
  <c r="L55" i="40" s="1"/>
  <c r="J54" i="40"/>
  <c r="L54" i="40" s="1"/>
  <c r="J53" i="40"/>
  <c r="L53" i="40" s="1"/>
  <c r="J52" i="40"/>
  <c r="L52" i="40" s="1"/>
  <c r="J51" i="40"/>
  <c r="L51" i="40" s="1"/>
  <c r="J50" i="40"/>
  <c r="L50" i="40" s="1"/>
  <c r="J49" i="40"/>
  <c r="L49" i="40" s="1"/>
  <c r="J48" i="40"/>
  <c r="L48" i="40" s="1"/>
  <c r="J47" i="40"/>
  <c r="L47" i="40" s="1"/>
  <c r="J46" i="40"/>
  <c r="L46" i="40" s="1"/>
  <c r="J45" i="40"/>
  <c r="L45" i="40" s="1"/>
  <c r="J44" i="40"/>
  <c r="L44" i="40" s="1"/>
  <c r="J43" i="40"/>
  <c r="L43" i="40" s="1"/>
  <c r="J42" i="40"/>
  <c r="L42" i="40" s="1"/>
  <c r="J41" i="40"/>
  <c r="L41" i="40" s="1"/>
  <c r="J40" i="40"/>
  <c r="L40" i="40" s="1"/>
  <c r="J39" i="40"/>
  <c r="L39" i="40" s="1"/>
  <c r="J38" i="40"/>
  <c r="L38" i="40" s="1"/>
  <c r="J37" i="40"/>
  <c r="L37" i="40" s="1"/>
  <c r="J36" i="40"/>
  <c r="L36" i="40" s="1"/>
  <c r="J35" i="40"/>
  <c r="L35" i="40" s="1"/>
  <c r="J34" i="40"/>
  <c r="L34" i="40" s="1"/>
  <c r="J33" i="40"/>
  <c r="L33" i="40" s="1"/>
  <c r="J32" i="40"/>
  <c r="L32" i="40" s="1"/>
  <c r="J31" i="40"/>
  <c r="L31" i="40" s="1"/>
  <c r="J30" i="40"/>
  <c r="L30" i="40" s="1"/>
  <c r="J29" i="40"/>
  <c r="L29" i="40" s="1"/>
  <c r="J28" i="40"/>
  <c r="L28" i="40" s="1"/>
  <c r="J27" i="40"/>
  <c r="L27" i="40" s="1"/>
  <c r="J26" i="40"/>
  <c r="L26" i="40" s="1"/>
  <c r="J25" i="40"/>
  <c r="L25" i="40" s="1"/>
  <c r="J24" i="40"/>
  <c r="L24" i="40" s="1"/>
  <c r="J23" i="40"/>
  <c r="L23" i="40" s="1"/>
  <c r="J22" i="40"/>
  <c r="L22" i="40" s="1"/>
  <c r="J21" i="40"/>
  <c r="L21" i="40" s="1"/>
  <c r="J20" i="40"/>
  <c r="L20" i="40" s="1"/>
  <c r="J19" i="40"/>
  <c r="L19" i="40" s="1"/>
  <c r="J18" i="40"/>
  <c r="L18" i="40" s="1"/>
  <c r="J17" i="40"/>
  <c r="L17" i="40" s="1"/>
  <c r="J16" i="40"/>
  <c r="L16" i="40" s="1"/>
  <c r="J15" i="40"/>
  <c r="L15" i="40" s="1"/>
  <c r="J14" i="40"/>
  <c r="L14" i="40" s="1"/>
  <c r="J13" i="40"/>
  <c r="L13" i="40" s="1"/>
  <c r="J12" i="40"/>
  <c r="L12" i="40" s="1"/>
  <c r="J11" i="40"/>
  <c r="L11" i="40" s="1"/>
  <c r="J10" i="40"/>
  <c r="L10" i="40" s="1"/>
  <c r="J9" i="40"/>
  <c r="L9" i="40" s="1"/>
  <c r="J8" i="40"/>
  <c r="L8" i="40" s="1"/>
  <c r="J7" i="40"/>
  <c r="L7" i="40" s="1"/>
  <c r="J6" i="40"/>
  <c r="L383" i="40" l="1"/>
  <c r="L551" i="40" s="1"/>
  <c r="L554" i="40" s="1"/>
  <c r="J551" i="40"/>
  <c r="J554" i="40" s="1"/>
  <c r="L194" i="40"/>
  <c r="L382" i="40" s="1"/>
  <c r="L553" i="40" s="1"/>
  <c r="J382" i="40"/>
  <c r="J553" i="40" s="1"/>
  <c r="L6" i="40"/>
  <c r="J5" i="40"/>
  <c r="J193" i="40" s="1"/>
  <c r="J552" i="40" s="1"/>
  <c r="L5" i="40" l="1"/>
  <c r="L193" i="40" s="1"/>
  <c r="L552" i="40" s="1"/>
  <c r="L555" i="40" s="1"/>
  <c r="F110" i="35" l="1"/>
  <c r="D109" i="35"/>
  <c r="F107" i="35"/>
  <c r="F108" i="35" s="1"/>
  <c r="D93" i="35"/>
  <c r="D82" i="35"/>
  <c r="D84" i="35" s="1"/>
  <c r="E84" i="35" s="1"/>
  <c r="D87" i="35" s="1"/>
  <c r="D75" i="35"/>
  <c r="D65" i="35"/>
  <c r="E83" i="35" s="1"/>
  <c r="D86" i="35" s="1"/>
  <c r="E58" i="35"/>
  <c r="E57" i="35"/>
  <c r="D56" i="35"/>
  <c r="E56" i="35" s="1"/>
  <c r="D55" i="35"/>
  <c r="E55" i="35" s="1"/>
  <c r="D49" i="35"/>
  <c r="E49" i="35" s="1"/>
  <c r="D48" i="35"/>
  <c r="G47" i="35"/>
  <c r="G49" i="35" s="1"/>
  <c r="E47" i="35"/>
  <c r="D46" i="35"/>
  <c r="E46" i="35" s="1"/>
  <c r="D45" i="35"/>
  <c r="E45" i="35" s="1"/>
  <c r="G44" i="35"/>
  <c r="G45" i="35" s="1"/>
  <c r="J39" i="35"/>
  <c r="D18" i="35"/>
  <c r="E18" i="35" s="1"/>
  <c r="F17" i="35"/>
  <c r="D35" i="35" s="1"/>
  <c r="E35" i="35" s="1"/>
  <c r="D16" i="35"/>
  <c r="F16" i="35" s="1"/>
  <c r="D15" i="35"/>
  <c r="D23" i="35" s="1"/>
  <c r="E14" i="35"/>
  <c r="E13" i="35"/>
  <c r="D11" i="35"/>
  <c r="E11" i="35" s="1"/>
  <c r="E10" i="35"/>
  <c r="E9" i="35"/>
  <c r="E8" i="35"/>
  <c r="E7" i="35"/>
  <c r="E6" i="35"/>
  <c r="E5" i="35"/>
  <c r="E4" i="35"/>
  <c r="E66" i="35" l="1"/>
  <c r="D70" i="35" s="1"/>
  <c r="D24" i="35"/>
  <c r="E24" i="35" s="1"/>
  <c r="D29" i="35"/>
  <c r="E29" i="35" s="1"/>
  <c r="D17" i="35"/>
  <c r="D19" i="35" s="1"/>
  <c r="E19" i="35" s="1"/>
  <c r="D39" i="35"/>
  <c r="E39" i="35" s="1"/>
  <c r="H45" i="35"/>
  <c r="D99" i="35"/>
  <c r="E23" i="35"/>
  <c r="D90" i="35"/>
  <c r="D88" i="35"/>
  <c r="D107" i="35" s="1"/>
  <c r="E16" i="35"/>
  <c r="E17" i="35"/>
  <c r="D40" i="35"/>
  <c r="E15" i="35"/>
  <c r="D34" i="35"/>
  <c r="D30" i="35"/>
  <c r="D22" i="35"/>
  <c r="G13" i="35"/>
  <c r="D95" i="35" l="1"/>
  <c r="D96" i="35"/>
  <c r="D106" i="35"/>
  <c r="D36" i="35"/>
  <c r="E34" i="35"/>
  <c r="E22" i="35"/>
  <c r="I27" i="35"/>
  <c r="J34" i="35" s="1"/>
  <c r="D67" i="35" s="1"/>
  <c r="D25" i="35"/>
  <c r="E25" i="35" s="1"/>
  <c r="E40" i="35"/>
  <c r="D41" i="35"/>
  <c r="E30" i="35"/>
  <c r="D31" i="35"/>
  <c r="E31" i="35" s="1"/>
  <c r="D102" i="35"/>
  <c r="D111" i="35" s="1"/>
  <c r="D101" i="35"/>
  <c r="D110" i="35" s="1"/>
  <c r="D112" i="35" s="1"/>
  <c r="E112" i="35" s="1"/>
  <c r="D68" i="35" l="1"/>
  <c r="E68" i="35" s="1"/>
  <c r="D72" i="35" s="1"/>
  <c r="E67" i="35"/>
  <c r="D71" i="35" s="1"/>
  <c r="D73" i="35" s="1"/>
  <c r="F41" i="35"/>
  <c r="E41" i="35"/>
  <c r="E36" i="35"/>
  <c r="F36" i="35"/>
  <c r="D21" i="19" l="1"/>
  <c r="J27" i="23"/>
  <c r="D26" i="23"/>
  <c r="D18" i="23" l="1"/>
  <c r="D37" i="23"/>
  <c r="I21" i="23"/>
  <c r="D36" i="23" s="1"/>
  <c r="H19" i="23"/>
  <c r="D25" i="23" l="1"/>
  <c r="J19" i="23"/>
  <c r="H20" i="23" s="1"/>
  <c r="H21" i="23" l="1"/>
  <c r="J20" i="23"/>
  <c r="D13" i="19" l="1"/>
  <c r="C30" i="18"/>
  <c r="C9" i="18"/>
  <c r="H14" i="19"/>
  <c r="J14" i="19" s="1"/>
  <c r="H15" i="19" s="1"/>
  <c r="D17" i="19" s="1"/>
  <c r="D18" i="19" s="1"/>
  <c r="I16" i="19"/>
  <c r="D25" i="19" s="1"/>
  <c r="D26" i="19" s="1"/>
  <c r="D15" i="19" l="1"/>
  <c r="D22" i="19" s="1"/>
  <c r="D20" i="19"/>
  <c r="E21" i="19" s="1"/>
  <c r="D42" i="19"/>
  <c r="D37" i="19"/>
  <c r="H16" i="19"/>
  <c r="J15" i="19"/>
  <c r="D27" i="19" l="1"/>
  <c r="D31" i="19"/>
  <c r="E22" i="19"/>
  <c r="D40" i="19" l="1"/>
  <c r="D35" i="19"/>
  <c r="D28" i="19"/>
  <c r="D32" i="19"/>
  <c r="D41" i="19" l="1"/>
  <c r="D43" i="19"/>
  <c r="D36" i="19"/>
  <c r="E42" i="19" l="1"/>
  <c r="F42" i="19" s="1"/>
  <c r="E40" i="19"/>
  <c r="F40" i="19" s="1"/>
  <c r="E41" i="19"/>
  <c r="F41" i="19" s="1"/>
  <c r="E43" i="19" l="1"/>
  <c r="F43" i="19"/>
  <c r="C25" i="18"/>
  <c r="C22" i="18"/>
  <c r="C17" i="18"/>
  <c r="E17" i="18" s="1"/>
  <c r="C16" i="18"/>
  <c r="C13" i="18"/>
  <c r="C18" i="18" l="1"/>
  <c r="C19" i="18" s="1"/>
  <c r="D22" i="18" s="1"/>
  <c r="C26" i="18" s="1"/>
  <c r="C23" i="18" l="1"/>
  <c r="D23" i="18" s="1"/>
  <c r="C27" i="18" s="1"/>
  <c r="C28" i="18" s="1"/>
  <c r="D25" i="18" s="1"/>
  <c r="C31" i="18" s="1"/>
  <c r="C35" i="18" s="1"/>
  <c r="D27" i="18" l="1"/>
  <c r="C33" i="18" s="1"/>
  <c r="C37" i="18" s="1"/>
  <c r="D26" i="18"/>
  <c r="C32" i="18" s="1"/>
  <c r="C36" i="18" l="1"/>
  <c r="C38" i="18" l="1"/>
  <c r="F6" i="17" l="1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1" i="17"/>
  <c r="G18" i="17" l="1"/>
  <c r="G19" i="17"/>
  <c r="H19" i="17" s="1"/>
  <c r="H21" i="17" l="1"/>
  <c r="H18" i="17"/>
  <c r="G16" i="17"/>
  <c r="H16" i="17" s="1"/>
  <c r="G15" i="17"/>
  <c r="H15" i="17" s="1"/>
  <c r="G14" i="17"/>
  <c r="H14" i="17" s="1"/>
  <c r="G13" i="17"/>
  <c r="H13" i="17" s="1"/>
  <c r="G12" i="17"/>
  <c r="H12" i="17" s="1"/>
  <c r="G11" i="17"/>
  <c r="H11" i="17" s="1"/>
  <c r="G10" i="17"/>
  <c r="H10" i="17" s="1"/>
  <c r="G9" i="17"/>
  <c r="H9" i="17" s="1"/>
  <c r="G8" i="17"/>
  <c r="H8" i="17" s="1"/>
  <c r="G7" i="17"/>
  <c r="H7" i="17" s="1"/>
  <c r="G6" i="17"/>
  <c r="F5" i="17"/>
  <c r="F20" i="17" s="1"/>
  <c r="H6" i="17" l="1"/>
  <c r="G17" i="17"/>
  <c r="H17" i="17" s="1"/>
  <c r="F22" i="17"/>
  <c r="G5" i="17"/>
  <c r="G20" i="17" s="1"/>
  <c r="H5" i="17" l="1"/>
  <c r="H20" i="17" s="1"/>
  <c r="D20" i="23" l="1"/>
  <c r="E26" i="23"/>
  <c r="D29" i="23" s="1"/>
  <c r="D32" i="23" s="1"/>
  <c r="D27" i="23" l="1"/>
  <c r="E27" i="23" s="1"/>
  <c r="D38" i="23"/>
  <c r="D14" i="23"/>
  <c r="D11" i="23"/>
  <c r="D13" i="23"/>
  <c r="D43" i="23"/>
  <c r="E52" i="23" s="1"/>
  <c r="D12" i="23"/>
  <c r="D30" i="23" l="1"/>
  <c r="D44" i="23"/>
  <c r="E53" i="23" s="1"/>
  <c r="D39" i="23"/>
  <c r="E55" i="23"/>
  <c r="D48" i="23"/>
  <c r="D53" i="23"/>
  <c r="F53" i="23" s="1"/>
  <c r="D52" i="23"/>
  <c r="D47" i="23"/>
  <c r="D55" i="23" l="1"/>
  <c r="F52" i="23"/>
  <c r="F55" i="23" l="1"/>
</calcChain>
</file>

<file path=xl/sharedStrings.xml><?xml version="1.0" encoding="utf-8"?>
<sst xmlns="http://schemas.openxmlformats.org/spreadsheetml/2006/main" count="1924" uniqueCount="791">
  <si>
    <t>FLOOR</t>
  </si>
  <si>
    <t>TOTAL</t>
  </si>
  <si>
    <t>B</t>
  </si>
  <si>
    <t>NOS</t>
  </si>
  <si>
    <t>DESCRIPTION</t>
  </si>
  <si>
    <t>AREA</t>
  </si>
  <si>
    <t>(SQM)</t>
  </si>
  <si>
    <t>(SFT)</t>
  </si>
  <si>
    <t>%</t>
  </si>
  <si>
    <t>S.NO</t>
  </si>
  <si>
    <t>TOTAL UNITS PLINTH AREA</t>
  </si>
  <si>
    <t>TYPE</t>
  </si>
  <si>
    <t>CAR PARKING (NOS)</t>
  </si>
  <si>
    <t>OPEN</t>
  </si>
  <si>
    <t>COVERED</t>
  </si>
  <si>
    <t>Lumber Room-01</t>
  </si>
  <si>
    <t>Lumber Room-02</t>
  </si>
  <si>
    <t>Lumber Room-03</t>
  </si>
  <si>
    <t>Lumber Room-04</t>
  </si>
  <si>
    <t>L</t>
  </si>
  <si>
    <t>TOTAL LUMBER ROOM AREA</t>
  </si>
  <si>
    <t>TOTAL LUMBER ROOM AREA  %</t>
  </si>
  <si>
    <t>MEASURMENT</t>
  </si>
  <si>
    <t>REMARKS</t>
  </si>
  <si>
    <t>LUMBER ROOM AREA</t>
  </si>
  <si>
    <t>(SFT)
ROUNOFF</t>
  </si>
  <si>
    <t>BASEMENT</t>
  </si>
  <si>
    <t>Lumber Room-05</t>
  </si>
  <si>
    <t>Lumber Room-06</t>
  </si>
  <si>
    <t>Lumber Room-07</t>
  </si>
  <si>
    <t>Lumber Room-08</t>
  </si>
  <si>
    <t>Lumber Room-09</t>
  </si>
  <si>
    <t>Lumber Room-10</t>
  </si>
  <si>
    <t>Lumber Room-11</t>
  </si>
  <si>
    <t>Lumber Room-12</t>
  </si>
  <si>
    <t>Lumber Room-13</t>
  </si>
  <si>
    <t>Lumber Room-14</t>
  </si>
  <si>
    <t>STILT</t>
  </si>
  <si>
    <t>10% OF VISITORS CAR PARKING</t>
  </si>
  <si>
    <t>GROUND FLOOR</t>
  </si>
  <si>
    <t>`</t>
  </si>
  <si>
    <t>Remarks</t>
  </si>
  <si>
    <t>Substation</t>
  </si>
  <si>
    <t>S.No</t>
  </si>
  <si>
    <t>Description</t>
  </si>
  <si>
    <t>Area in sq.m</t>
  </si>
  <si>
    <t xml:space="preserve">Total land area as per doucment </t>
  </si>
  <si>
    <t>Confirmed by legal</t>
  </si>
  <si>
    <t>OSR 1 &amp; 2</t>
  </si>
  <si>
    <t>Gift road - 1</t>
  </si>
  <si>
    <t>Gift road - 2</t>
  </si>
  <si>
    <t>Common approch road for Phase 1,2 &amp; club house</t>
  </si>
  <si>
    <t>Pline drawing attached</t>
  </si>
  <si>
    <t>Total land area for UDS including club house</t>
  </si>
  <si>
    <t>Phase-1 club house land area</t>
  </si>
  <si>
    <t>Phase -2 club house land area</t>
  </si>
  <si>
    <t>Confirmed by gautam during UDS discussion meeting</t>
  </si>
  <si>
    <t>Total land area for UDS excluding club house</t>
  </si>
  <si>
    <t>Total land area as per patta for FSI</t>
  </si>
  <si>
    <t>as per approval drawing</t>
  </si>
  <si>
    <t xml:space="preserve">Total land area consider for FSI </t>
  </si>
  <si>
    <t>After gift road -1 deduction</t>
  </si>
  <si>
    <t>Total land area for clubhosue phase 1 &amp; 2</t>
  </si>
  <si>
    <t>Total land area for FSI excluding club house</t>
  </si>
  <si>
    <t>Total FSI area for residential</t>
  </si>
  <si>
    <t>FSI area for phase -1 including club house</t>
  </si>
  <si>
    <t>Area as per approval drawing</t>
  </si>
  <si>
    <t xml:space="preserve">Phase-1 club house FSI area </t>
  </si>
  <si>
    <t>FSI Achieved in phase 1 excluding club house</t>
  </si>
  <si>
    <t>FSI area for Future development excluding club house</t>
  </si>
  <si>
    <t>Phase 1 &amp; 2 clubhouse land area</t>
  </si>
  <si>
    <t>Total phase 1 land area excluding club house area</t>
  </si>
  <si>
    <t>Total future development land area excluding club house area</t>
  </si>
  <si>
    <t>Total land area excluding gift deed areas</t>
  </si>
  <si>
    <t>Common road area for club house</t>
  </si>
  <si>
    <t>Common road area for phase-1</t>
  </si>
  <si>
    <t>Common road area for phase-2</t>
  </si>
  <si>
    <t>Phase -1 &amp; 2 club house UDS land area</t>
  </si>
  <si>
    <t>Total phase-1 UDS land area</t>
  </si>
  <si>
    <t>Total phase-2 UDS land area</t>
  </si>
  <si>
    <t>Phase-1 common approch road for Phase 1,2 &amp; club house</t>
  </si>
  <si>
    <t>Total land area for FSI</t>
  </si>
  <si>
    <t>FSI Achived for Phase-1</t>
  </si>
  <si>
    <t xml:space="preserve">Clubhouse FSI area for Phase -1 </t>
  </si>
  <si>
    <t xml:space="preserve">Clubhouse FSI area for future development </t>
  </si>
  <si>
    <t>As per approval drawings</t>
  </si>
  <si>
    <t>CLUBHOUSE FSI CALCULATION</t>
  </si>
  <si>
    <t>Phase -1</t>
  </si>
  <si>
    <t xml:space="preserve">Future development </t>
  </si>
  <si>
    <t>FSI area</t>
  </si>
  <si>
    <t>Land area</t>
  </si>
  <si>
    <t>Plot FSI</t>
  </si>
  <si>
    <t>Total Area</t>
  </si>
  <si>
    <t>Total clubhouse FSI area</t>
  </si>
  <si>
    <t>Total FSI area Excluding clubhouse</t>
  </si>
  <si>
    <t>FSI Achived for Future development</t>
  </si>
  <si>
    <t>Phase -1 FSI area exculding clubhouse</t>
  </si>
  <si>
    <t>Future development FSI area exculding clubhouse</t>
  </si>
  <si>
    <t>Total clubhouse land area</t>
  </si>
  <si>
    <t>Total land area For UDS</t>
  </si>
  <si>
    <t>Phase -1 land area incl common road</t>
  </si>
  <si>
    <t>Total land area incl.common road excl. clubhouse land area</t>
  </si>
  <si>
    <t>Future development land area incl common road</t>
  </si>
  <si>
    <t>Phase -1 common road area</t>
  </si>
  <si>
    <t>Future development common road area</t>
  </si>
  <si>
    <t>Phase -1 UDS land area</t>
  </si>
  <si>
    <t>Future development UDS land area</t>
  </si>
  <si>
    <t>Clubhouse UDS land area</t>
  </si>
  <si>
    <t>Allowable FSI</t>
  </si>
  <si>
    <t xml:space="preserve">Total FSI area </t>
  </si>
  <si>
    <t xml:space="preserve">Declared by Legal </t>
  </si>
  <si>
    <t>Common approch road for Phase 1,future development &amp; club house</t>
  </si>
  <si>
    <t>PHASE -1 UDS AREA</t>
  </si>
  <si>
    <t>FUTURE DEVELOPMENT UDS AREA</t>
  </si>
  <si>
    <t>CLUB HOUSE LAND AREA</t>
  </si>
  <si>
    <t>Total land area</t>
  </si>
  <si>
    <t>Total Land Area</t>
  </si>
  <si>
    <t>Common Road Area</t>
  </si>
  <si>
    <t>-</t>
  </si>
  <si>
    <t>Phase -1 FSI area inculding clubhouse</t>
  </si>
  <si>
    <t>Future development FSI area inculding clubhouse</t>
  </si>
  <si>
    <t>Total FSI area including clubhouse</t>
  </si>
  <si>
    <t xml:space="preserve">Common approch road for Phase 1,future development </t>
  </si>
  <si>
    <t>Phase -1 UDS land area excluding commom area</t>
  </si>
  <si>
    <t>Future development UDS land area excluding commom area</t>
  </si>
  <si>
    <t xml:space="preserve">OSR 1 &amp; 2 area for phase -1 </t>
  </si>
  <si>
    <t>Gift road - 1 area for phase -1</t>
  </si>
  <si>
    <t>Gift road - 2 area for phase -1</t>
  </si>
  <si>
    <t>Substation area for phase -1</t>
  </si>
  <si>
    <t xml:space="preserve">Total UDS land area incl.common road </t>
  </si>
  <si>
    <t>Future development UDS land area incl. common road</t>
  </si>
  <si>
    <t>Phase -1 UDS land area incl. common road</t>
  </si>
  <si>
    <t>FIRST FLOOR</t>
  </si>
  <si>
    <t>SECOND FLOOR</t>
  </si>
  <si>
    <t>THIRD FLOOR</t>
  </si>
  <si>
    <t>OSR area</t>
  </si>
  <si>
    <t>Confirmation pending with legal</t>
  </si>
  <si>
    <t>PP1 &amp; PP2</t>
  </si>
  <si>
    <t>AREA in SQ.M</t>
  </si>
  <si>
    <t>AREA in Sq.Ft</t>
  </si>
  <si>
    <t>Total land area as per patta</t>
  </si>
  <si>
    <r>
      <rPr>
        <b/>
        <sz val="11"/>
        <color rgb="FF000000"/>
        <rFont val="Calibri"/>
        <family val="2"/>
        <scheme val="minor"/>
      </rPr>
      <t>Plot A</t>
    </r>
    <r>
      <rPr>
        <sz val="11"/>
        <color rgb="FF000000"/>
        <rFont val="Calibri"/>
        <family val="2"/>
        <scheme val="minor"/>
      </rPr>
      <t xml:space="preserve"> commercial plot</t>
    </r>
  </si>
  <si>
    <r>
      <rPr>
        <b/>
        <sz val="11"/>
        <color rgb="FF000000"/>
        <rFont val="Calibri"/>
        <family val="2"/>
        <scheme val="minor"/>
      </rPr>
      <t>Plot B</t>
    </r>
    <r>
      <rPr>
        <sz val="11"/>
        <color rgb="FF000000"/>
        <rFont val="Calibri"/>
        <family val="2"/>
        <scheme val="minor"/>
      </rPr>
      <t xml:space="preserve"> Senior living</t>
    </r>
  </si>
  <si>
    <t>OSR provided</t>
  </si>
  <si>
    <t>Puplic purpose PP1+PP2</t>
  </si>
  <si>
    <t>Goft road area 1+2</t>
  </si>
  <si>
    <t>OSR Proportinate</t>
  </si>
  <si>
    <r>
      <rPr>
        <b/>
        <sz val="11"/>
        <color rgb="FF000000"/>
        <rFont val="Calibri"/>
        <family val="2"/>
        <scheme val="minor"/>
      </rPr>
      <t>Plot A</t>
    </r>
    <r>
      <rPr>
        <sz val="11"/>
        <color rgb="FF000000"/>
        <rFont val="Calibri"/>
        <family val="2"/>
        <scheme val="minor"/>
      </rPr>
      <t xml:space="preserve"> commercial plot OSR Proportinate</t>
    </r>
  </si>
  <si>
    <r>
      <rPr>
        <b/>
        <sz val="11"/>
        <color rgb="FF000000"/>
        <rFont val="Calibri"/>
        <family val="2"/>
        <scheme val="minor"/>
      </rPr>
      <t>Plot B</t>
    </r>
    <r>
      <rPr>
        <sz val="11"/>
        <color rgb="FF000000"/>
        <rFont val="Calibri"/>
        <family val="2"/>
        <scheme val="minor"/>
      </rPr>
      <t xml:space="preserve"> Senior living plot OSR Proportinate</t>
    </r>
  </si>
  <si>
    <t xml:space="preserve">Public purpose plot OSR Proportinate </t>
  </si>
  <si>
    <t>Total OSR area</t>
  </si>
  <si>
    <t>Substation Proportinate</t>
  </si>
  <si>
    <t>Total substation area</t>
  </si>
  <si>
    <t>Plot B senior living net land area</t>
  </si>
  <si>
    <t>Substation area</t>
  </si>
  <si>
    <t>Plot B FSI land area</t>
  </si>
  <si>
    <t>Phase 1 land area</t>
  </si>
  <si>
    <t>Balance net land area</t>
  </si>
  <si>
    <t>Phase 1 Plinth area</t>
  </si>
  <si>
    <t>Phase 1 Salable area</t>
  </si>
  <si>
    <t>Phase 1 Basment area</t>
  </si>
  <si>
    <t>Phase 1 Building area</t>
  </si>
  <si>
    <t>FSI land area</t>
  </si>
  <si>
    <t>TOTAL FSI</t>
  </si>
  <si>
    <t>TOTAL ALLOWABLE FSI AREA</t>
  </si>
  <si>
    <t>PHASE 1 ACHIVED FSI AREA</t>
  </si>
  <si>
    <t>Commercial Plot FSI area</t>
  </si>
  <si>
    <t>FUTURE DEVOLOPMENT FSI AREA</t>
  </si>
  <si>
    <t>Phase FSI land area</t>
  </si>
  <si>
    <t>Commercial plot FSI land area</t>
  </si>
  <si>
    <t>Total</t>
  </si>
  <si>
    <t>Phase 1 UDS land area</t>
  </si>
  <si>
    <r>
      <rPr>
        <b/>
        <sz val="11"/>
        <color rgb="FF000000"/>
        <rFont val="Calibri"/>
        <family val="2"/>
        <scheme val="minor"/>
      </rPr>
      <t>Plot A</t>
    </r>
    <r>
      <rPr>
        <sz val="11"/>
        <color rgb="FF000000"/>
        <rFont val="Calibri"/>
        <family val="2"/>
        <scheme val="minor"/>
      </rPr>
      <t xml:space="preserve"> commercial plot Substration Proportinate</t>
    </r>
  </si>
  <si>
    <r>
      <rPr>
        <b/>
        <sz val="11"/>
        <color rgb="FF000000"/>
        <rFont val="Calibri"/>
        <family val="2"/>
        <scheme val="minor"/>
      </rPr>
      <t>Plot B</t>
    </r>
    <r>
      <rPr>
        <sz val="11"/>
        <color rgb="FF000000"/>
        <rFont val="Calibri"/>
        <family val="2"/>
        <scheme val="minor"/>
      </rPr>
      <t xml:space="preserve"> Senior living plot Substration Proportinate</t>
    </r>
  </si>
  <si>
    <r>
      <rPr>
        <b/>
        <sz val="11"/>
        <color rgb="FF000000"/>
        <rFont val="Calibri"/>
        <family val="2"/>
        <scheme val="minor"/>
      </rPr>
      <t>Plot A</t>
    </r>
    <r>
      <rPr>
        <sz val="11"/>
        <color rgb="FF000000"/>
        <rFont val="Calibri"/>
        <family val="2"/>
        <scheme val="minor"/>
      </rPr>
      <t xml:space="preserve"> commercial plot Gift road Proportinate</t>
    </r>
  </si>
  <si>
    <r>
      <rPr>
        <b/>
        <sz val="11"/>
        <color rgb="FF000000"/>
        <rFont val="Calibri"/>
        <family val="2"/>
        <scheme val="minor"/>
      </rPr>
      <t>Plot B</t>
    </r>
    <r>
      <rPr>
        <sz val="11"/>
        <color rgb="FF000000"/>
        <rFont val="Calibri"/>
        <family val="2"/>
        <scheme val="minor"/>
      </rPr>
      <t xml:space="preserve"> Senior living plot Gift road Proportinate</t>
    </r>
  </si>
  <si>
    <t>Future devolopment FSI LAND area</t>
  </si>
  <si>
    <t>AS PER PATTA SUB DIVISION</t>
  </si>
  <si>
    <t>Gift road - 1 (18M)</t>
  </si>
  <si>
    <t>Gift road - 2 (7M)</t>
  </si>
  <si>
    <t>Gift road proportinate 18M ROAD</t>
  </si>
  <si>
    <t>Gift road proportinate 7M ROAD</t>
  </si>
  <si>
    <t xml:space="preserve">Total </t>
  </si>
  <si>
    <t>Including PP</t>
  </si>
  <si>
    <t>Excluding PP</t>
  </si>
  <si>
    <t>FSI LAND AREA TAKEN FOR PHASE 1</t>
  </si>
  <si>
    <t>Phase FSI land area excluding sub division</t>
  </si>
  <si>
    <t>Phase 1</t>
  </si>
  <si>
    <t xml:space="preserve">Future devolopment </t>
  </si>
  <si>
    <t>OSR Area proportinate</t>
  </si>
  <si>
    <t>7M gift road area proportinate</t>
  </si>
  <si>
    <t>Future devolopment  UDS land area</t>
  </si>
  <si>
    <t>Patta area as per sub division</t>
  </si>
  <si>
    <t>Sub Station area proportinate</t>
  </si>
  <si>
    <t>Total land area as per Document</t>
  </si>
  <si>
    <t>DEWELLING UNIT SUB TOTAL</t>
  </si>
  <si>
    <t>Note:The clubhouse will be allotted to the projects residences only, the club house will not be sold separately</t>
  </si>
  <si>
    <t>BG07</t>
  </si>
  <si>
    <t>B107</t>
  </si>
  <si>
    <t>B207</t>
  </si>
  <si>
    <t>B301</t>
  </si>
  <si>
    <t>B302</t>
  </si>
  <si>
    <t>B303</t>
  </si>
  <si>
    <t>B304</t>
  </si>
  <si>
    <t>B305</t>
  </si>
  <si>
    <t>B306</t>
  </si>
  <si>
    <t>B307</t>
  </si>
  <si>
    <t>B401</t>
  </si>
  <si>
    <t>B402</t>
  </si>
  <si>
    <t>B403</t>
  </si>
  <si>
    <t>B404</t>
  </si>
  <si>
    <t>B405</t>
  </si>
  <si>
    <t>B406</t>
  </si>
  <si>
    <t>B407</t>
  </si>
  <si>
    <t>B501</t>
  </si>
  <si>
    <t>B502</t>
  </si>
  <si>
    <t>B503</t>
  </si>
  <si>
    <t>B504</t>
  </si>
  <si>
    <t>B505</t>
  </si>
  <si>
    <t>B506</t>
  </si>
  <si>
    <t>B507</t>
  </si>
  <si>
    <t>B601</t>
  </si>
  <si>
    <t>B602</t>
  </si>
  <si>
    <t>B603</t>
  </si>
  <si>
    <t>B604</t>
  </si>
  <si>
    <t>B605</t>
  </si>
  <si>
    <t>B606</t>
  </si>
  <si>
    <t>B607</t>
  </si>
  <si>
    <t>B701</t>
  </si>
  <si>
    <t>B702</t>
  </si>
  <si>
    <t>B703</t>
  </si>
  <si>
    <t>B704</t>
  </si>
  <si>
    <t>B705</t>
  </si>
  <si>
    <t>B706</t>
  </si>
  <si>
    <t>B707</t>
  </si>
  <si>
    <t>B801</t>
  </si>
  <si>
    <t>B802</t>
  </si>
  <si>
    <t>B803</t>
  </si>
  <si>
    <t>B804</t>
  </si>
  <si>
    <t>B805</t>
  </si>
  <si>
    <t>B806</t>
  </si>
  <si>
    <t>B807</t>
  </si>
  <si>
    <t>B901</t>
  </si>
  <si>
    <t>B902</t>
  </si>
  <si>
    <t>B903</t>
  </si>
  <si>
    <t>B904</t>
  </si>
  <si>
    <t>B905</t>
  </si>
  <si>
    <t>B906</t>
  </si>
  <si>
    <t>B907</t>
  </si>
  <si>
    <t>B1001</t>
  </si>
  <si>
    <t>B1002</t>
  </si>
  <si>
    <t>B1003</t>
  </si>
  <si>
    <t>B1004</t>
  </si>
  <si>
    <t>B1005</t>
  </si>
  <si>
    <t>B1006</t>
  </si>
  <si>
    <t>B1007</t>
  </si>
  <si>
    <t>B1101</t>
  </si>
  <si>
    <t>B1102</t>
  </si>
  <si>
    <t>B1103</t>
  </si>
  <si>
    <t>B1104</t>
  </si>
  <si>
    <t>B1105</t>
  </si>
  <si>
    <t>B1106</t>
  </si>
  <si>
    <t>B1107</t>
  </si>
  <si>
    <t>B1201</t>
  </si>
  <si>
    <t>B1202</t>
  </si>
  <si>
    <t>B1203</t>
  </si>
  <si>
    <t>B1204</t>
  </si>
  <si>
    <t>B1205</t>
  </si>
  <si>
    <t>B1206</t>
  </si>
  <si>
    <t>B1207</t>
  </si>
  <si>
    <t>C101</t>
  </si>
  <si>
    <t>C102</t>
  </si>
  <si>
    <t>C103</t>
  </si>
  <si>
    <t>C104</t>
  </si>
  <si>
    <t>C105</t>
  </si>
  <si>
    <t>C106</t>
  </si>
  <si>
    <t>C201</t>
  </si>
  <si>
    <t>C202</t>
  </si>
  <si>
    <t>C203</t>
  </si>
  <si>
    <t>C204</t>
  </si>
  <si>
    <t>C205</t>
  </si>
  <si>
    <t>C206</t>
  </si>
  <si>
    <t>C301</t>
  </si>
  <si>
    <t>C302</t>
  </si>
  <si>
    <t>C303</t>
  </si>
  <si>
    <t>C304</t>
  </si>
  <si>
    <t>C305</t>
  </si>
  <si>
    <t>C306</t>
  </si>
  <si>
    <t>C401</t>
  </si>
  <si>
    <t>C402</t>
  </si>
  <si>
    <t>C403</t>
  </si>
  <si>
    <t>C404</t>
  </si>
  <si>
    <t>C405</t>
  </si>
  <si>
    <t>C406</t>
  </si>
  <si>
    <t>C501</t>
  </si>
  <si>
    <t>C601</t>
  </si>
  <si>
    <t>C701</t>
  </si>
  <si>
    <t>C801</t>
  </si>
  <si>
    <t>C901</t>
  </si>
  <si>
    <t>C502</t>
  </si>
  <si>
    <t>C602</t>
  </si>
  <si>
    <t>C503</t>
  </si>
  <si>
    <t>C504</t>
  </si>
  <si>
    <t>C505</t>
  </si>
  <si>
    <t>C506</t>
  </si>
  <si>
    <t>C603</t>
  </si>
  <si>
    <t>C604</t>
  </si>
  <si>
    <t>C605</t>
  </si>
  <si>
    <t>C606</t>
  </si>
  <si>
    <t>C702</t>
  </si>
  <si>
    <t>C703</t>
  </si>
  <si>
    <t>C704</t>
  </si>
  <si>
    <t>C705</t>
  </si>
  <si>
    <t>C706</t>
  </si>
  <si>
    <t>C802</t>
  </si>
  <si>
    <t>C803</t>
  </si>
  <si>
    <t>C804</t>
  </si>
  <si>
    <t>C805</t>
  </si>
  <si>
    <t>C806</t>
  </si>
  <si>
    <t>C902</t>
  </si>
  <si>
    <t>C903</t>
  </si>
  <si>
    <t>C904</t>
  </si>
  <si>
    <t>C905</t>
  </si>
  <si>
    <t>C906</t>
  </si>
  <si>
    <t>C1001</t>
  </si>
  <si>
    <t>C1002</t>
  </si>
  <si>
    <t>C1003</t>
  </si>
  <si>
    <t>C1004</t>
  </si>
  <si>
    <t>C1005</t>
  </si>
  <si>
    <t>C1006</t>
  </si>
  <si>
    <t>C1101</t>
  </si>
  <si>
    <t>C1102</t>
  </si>
  <si>
    <t>C1103</t>
  </si>
  <si>
    <t>C1104</t>
  </si>
  <si>
    <t>C1105</t>
  </si>
  <si>
    <t>C1106</t>
  </si>
  <si>
    <t>C1201</t>
  </si>
  <si>
    <t>C1202</t>
  </si>
  <si>
    <t>C1203</t>
  </si>
  <si>
    <t>C1204</t>
  </si>
  <si>
    <t>C1205</t>
  </si>
  <si>
    <t>C1206</t>
  </si>
  <si>
    <t>2BHK + 2T</t>
  </si>
  <si>
    <t>1BHK + 1T</t>
  </si>
  <si>
    <t>BLOCK</t>
  </si>
  <si>
    <t>AG01</t>
  </si>
  <si>
    <t>AG02</t>
  </si>
  <si>
    <t>AG03</t>
  </si>
  <si>
    <t>AG04</t>
  </si>
  <si>
    <t>AG05</t>
  </si>
  <si>
    <t>AG06</t>
  </si>
  <si>
    <t>A107</t>
  </si>
  <si>
    <t>A101</t>
  </si>
  <si>
    <t>A102</t>
  </si>
  <si>
    <t>A103</t>
  </si>
  <si>
    <t>A104</t>
  </si>
  <si>
    <t>A105</t>
  </si>
  <si>
    <t>A106</t>
  </si>
  <si>
    <t>A201</t>
  </si>
  <si>
    <t>A301</t>
  </si>
  <si>
    <t>A202</t>
  </si>
  <si>
    <t>A203</t>
  </si>
  <si>
    <t>A204</t>
  </si>
  <si>
    <t>A205</t>
  </si>
  <si>
    <t>A206</t>
  </si>
  <si>
    <t>A207</t>
  </si>
  <si>
    <t>A302</t>
  </si>
  <si>
    <t>A303</t>
  </si>
  <si>
    <t>A304</t>
  </si>
  <si>
    <t>A305</t>
  </si>
  <si>
    <t>A306</t>
  </si>
  <si>
    <t>A307</t>
  </si>
  <si>
    <t>A401</t>
  </si>
  <si>
    <t>A701</t>
  </si>
  <si>
    <t>FOURTH FLOOR</t>
  </si>
  <si>
    <t>A402</t>
  </si>
  <si>
    <t>A403</t>
  </si>
  <si>
    <t>A404</t>
  </si>
  <si>
    <t>A405</t>
  </si>
  <si>
    <t>A406</t>
  </si>
  <si>
    <t>A407</t>
  </si>
  <si>
    <t>FIFTH FLOOR</t>
  </si>
  <si>
    <t>A501</t>
  </si>
  <si>
    <t>A502</t>
  </si>
  <si>
    <t>A503</t>
  </si>
  <si>
    <t>A504</t>
  </si>
  <si>
    <t>A505</t>
  </si>
  <si>
    <t>A506</t>
  </si>
  <si>
    <t>A507</t>
  </si>
  <si>
    <t>SIXTH FLOOR</t>
  </si>
  <si>
    <t>A601</t>
  </si>
  <si>
    <t>A602</t>
  </si>
  <si>
    <t>A603</t>
  </si>
  <si>
    <t>A604</t>
  </si>
  <si>
    <t>A605</t>
  </si>
  <si>
    <t>A606</t>
  </si>
  <si>
    <t>A607</t>
  </si>
  <si>
    <t>SEVENTH FLOOR</t>
  </si>
  <si>
    <t>A702</t>
  </si>
  <si>
    <t>A703</t>
  </si>
  <si>
    <t>A704</t>
  </si>
  <si>
    <t>A705</t>
  </si>
  <si>
    <t>A706</t>
  </si>
  <si>
    <t>A707</t>
  </si>
  <si>
    <t>EIGHTH FLOOR</t>
  </si>
  <si>
    <t>A801</t>
  </si>
  <si>
    <t>A802</t>
  </si>
  <si>
    <t>A803</t>
  </si>
  <si>
    <t>A804</t>
  </si>
  <si>
    <t>A805</t>
  </si>
  <si>
    <t>A806</t>
  </si>
  <si>
    <t>A807</t>
  </si>
  <si>
    <t>NINTH FLOOR</t>
  </si>
  <si>
    <t>A901</t>
  </si>
  <si>
    <t>A902</t>
  </si>
  <si>
    <t>A903</t>
  </si>
  <si>
    <t>A904</t>
  </si>
  <si>
    <t>A905</t>
  </si>
  <si>
    <t>A906</t>
  </si>
  <si>
    <t>A907</t>
  </si>
  <si>
    <t>TENTH FLOOR</t>
  </si>
  <si>
    <t>A1001</t>
  </si>
  <si>
    <t>A1002</t>
  </si>
  <si>
    <t>A1003</t>
  </si>
  <si>
    <t>A1004</t>
  </si>
  <si>
    <t>A1005</t>
  </si>
  <si>
    <t>A1006</t>
  </si>
  <si>
    <t>A1007</t>
  </si>
  <si>
    <t>ELEVENTH FLOOR</t>
  </si>
  <si>
    <t>A1101</t>
  </si>
  <si>
    <t>A1102</t>
  </si>
  <si>
    <t>A1103</t>
  </si>
  <si>
    <t>A1104</t>
  </si>
  <si>
    <t>A1105</t>
  </si>
  <si>
    <t>A1106</t>
  </si>
  <si>
    <t>A1107</t>
  </si>
  <si>
    <t>TWELTH FLOOR</t>
  </si>
  <si>
    <t>A1201</t>
  </si>
  <si>
    <t>A1202</t>
  </si>
  <si>
    <t>A1203</t>
  </si>
  <si>
    <t>A1204</t>
  </si>
  <si>
    <t>A1205</t>
  </si>
  <si>
    <t>A1206</t>
  </si>
  <si>
    <t>A1207</t>
  </si>
  <si>
    <t>THIRTEENTH FLOOR</t>
  </si>
  <si>
    <t>A1301</t>
  </si>
  <si>
    <t>A1302</t>
  </si>
  <si>
    <t>A1303</t>
  </si>
  <si>
    <t>A1304</t>
  </si>
  <si>
    <t>A1305</t>
  </si>
  <si>
    <t>A1306</t>
  </si>
  <si>
    <t>A1307</t>
  </si>
  <si>
    <t>FOURTEENTH FLOOR</t>
  </si>
  <si>
    <t>A1401</t>
  </si>
  <si>
    <t>A1402</t>
  </si>
  <si>
    <t>A1403</t>
  </si>
  <si>
    <t>A1404</t>
  </si>
  <si>
    <t>A1405</t>
  </si>
  <si>
    <t>A1406</t>
  </si>
  <si>
    <t>A1407</t>
  </si>
  <si>
    <t>FIFTEENTH FLOOR</t>
  </si>
  <si>
    <t>A1501</t>
  </si>
  <si>
    <t>A1601</t>
  </si>
  <si>
    <t>A1701</t>
  </si>
  <si>
    <t>A1801</t>
  </si>
  <si>
    <t>A1901</t>
  </si>
  <si>
    <t>A1502</t>
  </si>
  <si>
    <t>A1503</t>
  </si>
  <si>
    <t>A1504</t>
  </si>
  <si>
    <t>A1505</t>
  </si>
  <si>
    <t>A1506</t>
  </si>
  <si>
    <t>A1507</t>
  </si>
  <si>
    <t>SIXTEENTH FLOOR</t>
  </si>
  <si>
    <t>A1602</t>
  </si>
  <si>
    <t>A1603</t>
  </si>
  <si>
    <t>A1604</t>
  </si>
  <si>
    <t>A1605</t>
  </si>
  <si>
    <t>A1606</t>
  </si>
  <si>
    <t>A1607</t>
  </si>
  <si>
    <t>SEVENTEENTH FLOOR</t>
  </si>
  <si>
    <t>A1702</t>
  </si>
  <si>
    <t>A1703</t>
  </si>
  <si>
    <t>A1704</t>
  </si>
  <si>
    <t>A1705</t>
  </si>
  <si>
    <t>A1706</t>
  </si>
  <si>
    <t>A1707</t>
  </si>
  <si>
    <t>EIGHTEENTH FLOOR</t>
  </si>
  <si>
    <t>A1802</t>
  </si>
  <si>
    <t>A1803</t>
  </si>
  <si>
    <t>A1804</t>
  </si>
  <si>
    <t>A1805</t>
  </si>
  <si>
    <t>A1806</t>
  </si>
  <si>
    <t>A1807</t>
  </si>
  <si>
    <t>NINETEENTH FLOOR</t>
  </si>
  <si>
    <t>A1902</t>
  </si>
  <si>
    <t>A1903</t>
  </si>
  <si>
    <t>A1904</t>
  </si>
  <si>
    <t>A1905</t>
  </si>
  <si>
    <t>A1906</t>
  </si>
  <si>
    <t>A1907</t>
  </si>
  <si>
    <t>TWENTYTH FLOOR</t>
  </si>
  <si>
    <t>A2001</t>
  </si>
  <si>
    <t>A2002</t>
  </si>
  <si>
    <t>A2003</t>
  </si>
  <si>
    <t>A2004</t>
  </si>
  <si>
    <t>A2005</t>
  </si>
  <si>
    <t>A2006</t>
  </si>
  <si>
    <t>A2007</t>
  </si>
  <si>
    <t>A2101</t>
  </si>
  <si>
    <t>A2102</t>
  </si>
  <si>
    <t>A2103</t>
  </si>
  <si>
    <t>A2104</t>
  </si>
  <si>
    <t>A2105</t>
  </si>
  <si>
    <t>A2106</t>
  </si>
  <si>
    <t>A2107</t>
  </si>
  <si>
    <t>TWENTY ONE FLOOR</t>
  </si>
  <si>
    <t>TWENTY TWO FLOOR</t>
  </si>
  <si>
    <t>A2201</t>
  </si>
  <si>
    <t>A2202</t>
  </si>
  <si>
    <t>A2203</t>
  </si>
  <si>
    <t>A2204</t>
  </si>
  <si>
    <t>A2205</t>
  </si>
  <si>
    <t>A2206</t>
  </si>
  <si>
    <t>A2207</t>
  </si>
  <si>
    <t>TWENTY THREE FLOOR</t>
  </si>
  <si>
    <t>A2301</t>
  </si>
  <si>
    <t>A2302</t>
  </si>
  <si>
    <t>A2303</t>
  </si>
  <si>
    <t>A2304</t>
  </si>
  <si>
    <t>A2305</t>
  </si>
  <si>
    <t>A2306</t>
  </si>
  <si>
    <t>A2307</t>
  </si>
  <si>
    <t xml:space="preserve">TWENTY FOUR FLOOR </t>
  </si>
  <si>
    <t>A2401</t>
  </si>
  <si>
    <t>A2402</t>
  </si>
  <si>
    <t>A2403</t>
  </si>
  <si>
    <t>A2404</t>
  </si>
  <si>
    <t>A2405</t>
  </si>
  <si>
    <t>A2406</t>
  </si>
  <si>
    <t>A2407</t>
  </si>
  <si>
    <t>TWENTY FIVE FLOOR</t>
  </si>
  <si>
    <t>A2501</t>
  </si>
  <si>
    <t>A2502</t>
  </si>
  <si>
    <t>A2503</t>
  </si>
  <si>
    <t>A2504</t>
  </si>
  <si>
    <t>A2505</t>
  </si>
  <si>
    <t>A2506</t>
  </si>
  <si>
    <t>A2507</t>
  </si>
  <si>
    <t>TWENTY SIX FLOOR</t>
  </si>
  <si>
    <t>A2601</t>
  </si>
  <si>
    <t>A2602</t>
  </si>
  <si>
    <t>A2603</t>
  </si>
  <si>
    <t>A2604</t>
  </si>
  <si>
    <t>A2605</t>
  </si>
  <si>
    <t>A2606</t>
  </si>
  <si>
    <t>A2607</t>
  </si>
  <si>
    <t>BG01</t>
  </si>
  <si>
    <t>BG02</t>
  </si>
  <si>
    <t>BG04</t>
  </si>
  <si>
    <t>BG05</t>
  </si>
  <si>
    <t>BG06</t>
  </si>
  <si>
    <t>B101</t>
  </si>
  <si>
    <t>B102</t>
  </si>
  <si>
    <t>B103</t>
  </si>
  <si>
    <t>B104</t>
  </si>
  <si>
    <t>B105</t>
  </si>
  <si>
    <t>B106</t>
  </si>
  <si>
    <t>B201</t>
  </si>
  <si>
    <t>B202</t>
  </si>
  <si>
    <t>B203</t>
  </si>
  <si>
    <t>B204</t>
  </si>
  <si>
    <t>B205</t>
  </si>
  <si>
    <t>B206</t>
  </si>
  <si>
    <t>B1301</t>
  </si>
  <si>
    <t>B1302</t>
  </si>
  <si>
    <t>B1303</t>
  </si>
  <si>
    <t>B1304</t>
  </si>
  <si>
    <t>B1305</t>
  </si>
  <si>
    <t>B1306</t>
  </si>
  <si>
    <t>B1307</t>
  </si>
  <si>
    <t>B1401</t>
  </si>
  <si>
    <t>B1402</t>
  </si>
  <si>
    <t>B1403</t>
  </si>
  <si>
    <t>B1404</t>
  </si>
  <si>
    <t>B1405</t>
  </si>
  <si>
    <t>B1406</t>
  </si>
  <si>
    <t>B1407</t>
  </si>
  <si>
    <t>B1501</t>
  </si>
  <si>
    <t>B1502</t>
  </si>
  <si>
    <t>B1503</t>
  </si>
  <si>
    <t>B1504</t>
  </si>
  <si>
    <t>B1505</t>
  </si>
  <si>
    <t>B1506</t>
  </si>
  <si>
    <t>B1507</t>
  </si>
  <si>
    <t>B1601</t>
  </si>
  <si>
    <t>B1602</t>
  </si>
  <si>
    <t>B1603</t>
  </si>
  <si>
    <t>B1604</t>
  </si>
  <si>
    <t>B1605</t>
  </si>
  <si>
    <t>B1606</t>
  </si>
  <si>
    <t>B1607</t>
  </si>
  <si>
    <t>B1701</t>
  </si>
  <si>
    <t>B1702</t>
  </si>
  <si>
    <t>B1703</t>
  </si>
  <si>
    <t>B1704</t>
  </si>
  <si>
    <t>B1705</t>
  </si>
  <si>
    <t>B1706</t>
  </si>
  <si>
    <t>B1707</t>
  </si>
  <si>
    <t>B1801</t>
  </si>
  <si>
    <t>B1802</t>
  </si>
  <si>
    <t>B1803</t>
  </si>
  <si>
    <t>B1804</t>
  </si>
  <si>
    <t>B1805</t>
  </si>
  <si>
    <t>B1806</t>
  </si>
  <si>
    <t>B1807</t>
  </si>
  <si>
    <t>B1901</t>
  </si>
  <si>
    <t>B1902</t>
  </si>
  <si>
    <t>B1903</t>
  </si>
  <si>
    <t>B1904</t>
  </si>
  <si>
    <t>B1905</t>
  </si>
  <si>
    <t>B1906</t>
  </si>
  <si>
    <t>B1907</t>
  </si>
  <si>
    <t>B2001</t>
  </si>
  <si>
    <t>B2002</t>
  </si>
  <si>
    <t>B2003</t>
  </si>
  <si>
    <t>B2004</t>
  </si>
  <si>
    <t>B2005</t>
  </si>
  <si>
    <t>B2006</t>
  </si>
  <si>
    <t>B2007</t>
  </si>
  <si>
    <t>B2101</t>
  </si>
  <si>
    <t>B2102</t>
  </si>
  <si>
    <t>B2103</t>
  </si>
  <si>
    <t>B2104</t>
  </si>
  <si>
    <t>B2105</t>
  </si>
  <si>
    <t>B2106</t>
  </si>
  <si>
    <t>B2107</t>
  </si>
  <si>
    <t>B2201</t>
  </si>
  <si>
    <t>B2202</t>
  </si>
  <si>
    <t>B2203</t>
  </si>
  <si>
    <t>B2204</t>
  </si>
  <si>
    <t>B2205</t>
  </si>
  <si>
    <t>B2206</t>
  </si>
  <si>
    <t>B2207</t>
  </si>
  <si>
    <t>B2301</t>
  </si>
  <si>
    <t>B2302</t>
  </si>
  <si>
    <t>B2303</t>
  </si>
  <si>
    <t>B2304</t>
  </si>
  <si>
    <t>B2305</t>
  </si>
  <si>
    <t>B2306</t>
  </si>
  <si>
    <t>B2307</t>
  </si>
  <si>
    <t>B2401</t>
  </si>
  <si>
    <t>B2402</t>
  </si>
  <si>
    <t>B2403</t>
  </si>
  <si>
    <t>B2404</t>
  </si>
  <si>
    <t>B2405</t>
  </si>
  <si>
    <t>B2406</t>
  </si>
  <si>
    <t>B2407</t>
  </si>
  <si>
    <t>B2501</t>
  </si>
  <si>
    <t>B2502</t>
  </si>
  <si>
    <t>B2503</t>
  </si>
  <si>
    <t>B2504</t>
  </si>
  <si>
    <t>B2505</t>
  </si>
  <si>
    <t>B2506</t>
  </si>
  <si>
    <t>B2507</t>
  </si>
  <si>
    <t>B2601</t>
  </si>
  <si>
    <t>B2602</t>
  </si>
  <si>
    <t>B2603</t>
  </si>
  <si>
    <t>B2604</t>
  </si>
  <si>
    <t>B2605</t>
  </si>
  <si>
    <t>B2606</t>
  </si>
  <si>
    <t>B2607</t>
  </si>
  <si>
    <t>TWENTY SEVENTH FLOOR</t>
  </si>
  <si>
    <t>TWENTY EIGHT FLOOR</t>
  </si>
  <si>
    <t>3BHK + 3T</t>
  </si>
  <si>
    <t>4BHK + 4T</t>
  </si>
  <si>
    <t>C1301</t>
  </si>
  <si>
    <t>C1302</t>
  </si>
  <si>
    <t>C1303</t>
  </si>
  <si>
    <t>C1304</t>
  </si>
  <si>
    <t>C1305</t>
  </si>
  <si>
    <t>C1306</t>
  </si>
  <si>
    <t>C1401</t>
  </si>
  <si>
    <t>C1402</t>
  </si>
  <si>
    <t>C1403</t>
  </si>
  <si>
    <t>C1404</t>
  </si>
  <si>
    <t>C1405</t>
  </si>
  <si>
    <t>C1406</t>
  </si>
  <si>
    <t>C1501</t>
  </si>
  <si>
    <t>C1502</t>
  </si>
  <si>
    <t>C1503</t>
  </si>
  <si>
    <t>C1504</t>
  </si>
  <si>
    <t>C1505</t>
  </si>
  <si>
    <t>C1506</t>
  </si>
  <si>
    <t>C1601</t>
  </si>
  <si>
    <t>C1602</t>
  </si>
  <si>
    <t>C1603</t>
  </si>
  <si>
    <t>C1604</t>
  </si>
  <si>
    <t>C1605</t>
  </si>
  <si>
    <t>C1606</t>
  </si>
  <si>
    <t>C1701</t>
  </si>
  <si>
    <t>C1702</t>
  </si>
  <si>
    <t>C1703</t>
  </si>
  <si>
    <t>C1704</t>
  </si>
  <si>
    <t>C1705</t>
  </si>
  <si>
    <t>C1706</t>
  </si>
  <si>
    <t>C1801</t>
  </si>
  <si>
    <t>C1802</t>
  </si>
  <si>
    <t>C1803</t>
  </si>
  <si>
    <t>C1804</t>
  </si>
  <si>
    <t>C1805</t>
  </si>
  <si>
    <t>C1806</t>
  </si>
  <si>
    <t>C1901</t>
  </si>
  <si>
    <t>C1902</t>
  </si>
  <si>
    <t>C1903</t>
  </si>
  <si>
    <t>C1904</t>
  </si>
  <si>
    <t>C1905</t>
  </si>
  <si>
    <t>C1906</t>
  </si>
  <si>
    <t>C2001</t>
  </si>
  <si>
    <t>C2002</t>
  </si>
  <si>
    <t>C2003</t>
  </si>
  <si>
    <t>C2004</t>
  </si>
  <si>
    <t>C2005</t>
  </si>
  <si>
    <t>C2006</t>
  </si>
  <si>
    <t>C2101</t>
  </si>
  <si>
    <t>C2102</t>
  </si>
  <si>
    <t>C2103</t>
  </si>
  <si>
    <t>C2104</t>
  </si>
  <si>
    <t>C2105</t>
  </si>
  <si>
    <t>C2106</t>
  </si>
  <si>
    <t>C2201</t>
  </si>
  <si>
    <t>C2202</t>
  </si>
  <si>
    <t>C2203</t>
  </si>
  <si>
    <t>C2204</t>
  </si>
  <si>
    <t>C2205</t>
  </si>
  <si>
    <t>C2206</t>
  </si>
  <si>
    <t>C2301</t>
  </si>
  <si>
    <t>C2302</t>
  </si>
  <si>
    <t>C2303</t>
  </si>
  <si>
    <t>C2304</t>
  </si>
  <si>
    <t>C2305</t>
  </si>
  <si>
    <t>C2306</t>
  </si>
  <si>
    <t>C2401</t>
  </si>
  <si>
    <t>C2402</t>
  </si>
  <si>
    <t>C2403</t>
  </si>
  <si>
    <t>C2404</t>
  </si>
  <si>
    <t>C2405</t>
  </si>
  <si>
    <t>C2406</t>
  </si>
  <si>
    <t>C2501</t>
  </si>
  <si>
    <t>C2502</t>
  </si>
  <si>
    <t>C2503</t>
  </si>
  <si>
    <t>C2504</t>
  </si>
  <si>
    <t>C2505</t>
  </si>
  <si>
    <t>C2506</t>
  </si>
  <si>
    <t>C2601</t>
  </si>
  <si>
    <t>C2602</t>
  </si>
  <si>
    <t>C2603</t>
  </si>
  <si>
    <t>C2604</t>
  </si>
  <si>
    <t>C2605</t>
  </si>
  <si>
    <t>C2606</t>
  </si>
  <si>
    <t>C2701</t>
  </si>
  <si>
    <t>C2702</t>
  </si>
  <si>
    <t>C2703</t>
  </si>
  <si>
    <t>C2704</t>
  </si>
  <si>
    <t>C2705</t>
  </si>
  <si>
    <t>C2706</t>
  </si>
  <si>
    <t>C2801</t>
  </si>
  <si>
    <t>C2802</t>
  </si>
  <si>
    <t>C2803</t>
  </si>
  <si>
    <t>C2804</t>
  </si>
  <si>
    <t>C2805</t>
  </si>
  <si>
    <t>C2806</t>
  </si>
  <si>
    <t xml:space="preserve">LAND AREA GIFTED FOR - OSR </t>
  </si>
  <si>
    <t>APARTMENT NO.</t>
  </si>
  <si>
    <t>(a)  Carpet Area ( as per Sec 2(k) of the RERA Act (sq.m)</t>
  </si>
  <si>
    <t xml:space="preserve">  (b) 
Exclusive 
Balcony 
(sq.m)</t>
  </si>
  <si>
    <t xml:space="preserve">(c) 
Exclusive 
Verandah/Utility
/ Service/ Open 
Terrace 
(sq.m) </t>
  </si>
  <si>
    <t>(d) Area of External walls (sq.m)</t>
  </si>
  <si>
    <t>e = (a + b + c+ d) Floor area of the apartment (sq.m)</t>
  </si>
  <si>
    <t xml:space="preserve">(f) 
Proportionate 
Common Area 
(sq.m) </t>
  </si>
  <si>
    <t>g = (e + f) Gross Area of the apartment (sq.m)</t>
  </si>
  <si>
    <t xml:space="preserve">  (h) 
UDS land 
Area 
(sq.m) </t>
  </si>
  <si>
    <t xml:space="preserve">PLAN SHOWING THE PROPOSED CONSTRUCTION OF HIGH RISE GROUP DEVELOPMENT WITH EXTENDED 2ND BASEMENT FLOOR FOR BLOCK – 1, COMBINED EXTENDED 1ST BASEMENT FLOOR FOR BLOCK – 1, 2 &amp; 3, BLOCK 1: GROUND FLOOR + 26 FLOORS (188 DWELLING UNITS), BLOCK 2: GROUND FLOOR + 26 FLOORS (188 DWELLING UNITS), BLOCK 3: GROUND FLOOR + 28 FLOORS (168 DWELLING UNITS) WITH CLUB HOUSE AT GROUND FLOOR AND OPEN SWIMMING POOL(TOTALLY 544 DWELLING UNITS), AMBATTUR–PUZHAL MAIN ROAD, CHENNAICOMPRISED IN SURVEY NOS: IN SURVEY NOS: 48/1A1B, 49/1A, 50/1A1, 50/1A2, 50/1B, 50/1C, 50/2A, 50/2B, 52/1A, 52/1B, 52/2A, 52/2B, 52/3A, 52/3B, 52/4B1, 52/4B2, 52/4B3 &amp; 53/3A OF SOORAPATTU VILLAGE, MADHAVARAM TALUK, CHENNAI DISTRICT WITHIN THE LIMITS OF GREATER CHENNAI CORPORATION </t>
  </si>
  <si>
    <t>CASAGRAND KOLATHUR 7 ACRES RERA AREA STATEMENT</t>
  </si>
  <si>
    <t xml:space="preserve">GRAND TOTAL </t>
  </si>
  <si>
    <t>RESERVED TANGEDCO/TNPDCL SUBSTATION AREA</t>
  </si>
  <si>
    <t>BLOCK-1</t>
  </si>
  <si>
    <t>BLOCK-2</t>
  </si>
  <si>
    <t>BLOCK-3</t>
  </si>
  <si>
    <t>SUB TOTAL BLOCK 2</t>
  </si>
  <si>
    <t>SUB TOTAL BLOCK 1</t>
  </si>
  <si>
    <t>SUB TOTAL BLOCK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</si>
</sst>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[$$-409]#,##0.00;[Red]&quot;-&quot;[$$-409]#,##0.00"/>
    <numFmt numFmtId="165" formatCode="[$-409]General"/>
    <numFmt numFmtId="166" formatCode="#,##0.00&quot; &quot;;&quot; (&quot;#,##0.00&quot;)&quot;;&quot; -&quot;#&quot; &quot;;@&quot; &quot;"/>
    <numFmt numFmtId="167" formatCode="[$-409]0%"/>
    <numFmt numFmtId="168" formatCode="0.00_ "/>
    <numFmt numFmtId="169" formatCode="0.000"/>
    <numFmt numFmtId="170" formatCode="_ * #,##0_ ;_ * \-#,##0_ ;_ * &quot;-&quot;??_ ;_ @_ "/>
    <numFmt numFmtId="171" formatCode="0.00000000"/>
    <numFmt numFmtId="172" formatCode="0.0000000000000000000000000000000000"/>
  </numFmts>
  <fonts count="33">
    <font>
      <sz val="11"/>
      <color rgb="FF00000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51">
    <xf numFmtId="0" fontId="0" fillId="0" borderId="0"/>
    <xf numFmtId="0" fontId="20" fillId="0" borderId="0" applyNumberFormat="0" applyBorder="0" applyProtection="0">
      <alignment horizontal="center"/>
    </xf>
    <xf numFmtId="9" fontId="23" fillId="0" borderId="0" applyFont="0" applyFill="0" applyBorder="0" applyAlignment="0" applyProtection="0"/>
    <xf numFmtId="165" fontId="21" fillId="0" borderId="0" applyBorder="0" applyProtection="0"/>
    <xf numFmtId="166" fontId="10" fillId="0" borderId="0" applyBorder="0" applyProtection="0"/>
    <xf numFmtId="0" fontId="20" fillId="0" borderId="0" applyNumberFormat="0" applyBorder="0" applyProtection="0">
      <alignment horizontal="center" textRotation="90"/>
    </xf>
    <xf numFmtId="165" fontId="10" fillId="0" borderId="0" applyBorder="0" applyProtection="0"/>
    <xf numFmtId="165" fontId="10" fillId="0" borderId="0" applyBorder="0" applyProtection="0"/>
    <xf numFmtId="165" fontId="10" fillId="0" borderId="0" applyBorder="0" applyProtection="0"/>
    <xf numFmtId="165" fontId="21" fillId="0" borderId="0" applyBorder="0" applyProtection="0"/>
    <xf numFmtId="166" fontId="10" fillId="0" borderId="0" applyBorder="0" applyProtection="0"/>
    <xf numFmtId="165" fontId="21" fillId="0" borderId="0" applyBorder="0" applyProtection="0"/>
    <xf numFmtId="167" fontId="10" fillId="0" borderId="0" applyBorder="0" applyProtection="0"/>
    <xf numFmtId="167" fontId="10" fillId="0" borderId="0" applyBorder="0" applyProtection="0"/>
    <xf numFmtId="164" fontId="22" fillId="0" borderId="0" applyBorder="0" applyProtection="0"/>
    <xf numFmtId="166" fontId="10" fillId="0" borderId="0" applyBorder="0" applyProtection="0"/>
    <xf numFmtId="165" fontId="10" fillId="0" borderId="0" applyBorder="0" applyProtection="0"/>
    <xf numFmtId="0" fontId="20" fillId="0" borderId="0" applyNumberFormat="0" applyBorder="0" applyProtection="0">
      <alignment horizontal="center"/>
    </xf>
    <xf numFmtId="0" fontId="20" fillId="0" borderId="0" applyNumberFormat="0" applyBorder="0" applyProtection="0">
      <alignment horizontal="center" textRotation="90"/>
    </xf>
    <xf numFmtId="165" fontId="21" fillId="0" borderId="0" applyBorder="0" applyProtection="0"/>
    <xf numFmtId="165" fontId="21" fillId="0" borderId="0" applyBorder="0" applyProtection="0"/>
    <xf numFmtId="165" fontId="21" fillId="0" borderId="0" applyBorder="0" applyProtection="0"/>
    <xf numFmtId="165" fontId="21" fillId="0" borderId="0" applyBorder="0" applyProtection="0"/>
    <xf numFmtId="165" fontId="21" fillId="0" borderId="0" applyBorder="0" applyProtection="0"/>
    <xf numFmtId="165" fontId="21" fillId="0" borderId="0" applyBorder="0" applyProtection="0"/>
    <xf numFmtId="165" fontId="21" fillId="0" borderId="0" applyBorder="0" applyProtection="0"/>
    <xf numFmtId="165" fontId="21" fillId="0" borderId="0" applyBorder="0" applyProtection="0"/>
    <xf numFmtId="165" fontId="21" fillId="0" borderId="0" applyBorder="0" applyProtection="0"/>
    <xf numFmtId="165" fontId="21" fillId="0" borderId="0" applyBorder="0" applyProtection="0"/>
    <xf numFmtId="165" fontId="10" fillId="0" borderId="0" applyBorder="0" applyProtection="0"/>
    <xf numFmtId="165" fontId="10" fillId="0" borderId="0" applyBorder="0" applyProtection="0"/>
    <xf numFmtId="165" fontId="10" fillId="0" borderId="0" applyBorder="0" applyProtection="0"/>
    <xf numFmtId="165" fontId="10" fillId="0" borderId="0" applyBorder="0" applyProtection="0"/>
    <xf numFmtId="0" fontId="23" fillId="0" borderId="0"/>
    <xf numFmtId="0" fontId="17" fillId="0" borderId="0"/>
    <xf numFmtId="165" fontId="21" fillId="0" borderId="0" applyBorder="0" applyProtection="0"/>
    <xf numFmtId="0" fontId="17" fillId="2" borderId="5" applyNumberFormat="0" applyFont="0" applyAlignment="0" applyProtection="0"/>
    <xf numFmtId="9" fontId="23" fillId="0" borderId="0" applyFont="0" applyFill="0" applyBorder="0" applyAlignment="0" applyProtection="0"/>
    <xf numFmtId="0" fontId="22" fillId="0" borderId="0" applyNumberFormat="0" applyBorder="0" applyProtection="0"/>
    <xf numFmtId="0" fontId="22" fillId="0" borderId="0" applyNumberFormat="0" applyBorder="0" applyProtection="0"/>
    <xf numFmtId="164" fontId="22" fillId="0" borderId="0" applyBorder="0" applyProtection="0"/>
    <xf numFmtId="43" fontId="23" fillId="0" borderId="0" applyFont="0" applyFill="0" applyBorder="0" applyAlignment="0" applyProtection="0"/>
    <xf numFmtId="0" fontId="9" fillId="0" borderId="0"/>
    <xf numFmtId="165" fontId="10" fillId="0" borderId="0" applyBorder="0" applyProtection="0"/>
    <xf numFmtId="165" fontId="10" fillId="0" borderId="0" applyBorder="0" applyProtection="0"/>
    <xf numFmtId="0" fontId="23" fillId="0" borderId="0"/>
    <xf numFmtId="0" fontId="6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0" borderId="0"/>
  </cellStyleXfs>
  <cellXfs count="234">
    <xf numFmtId="0" fontId="0" fillId="0" borderId="0" xfId="0"/>
    <xf numFmtId="0" fontId="11" fillId="0" borderId="0" xfId="0" applyFont="1"/>
    <xf numFmtId="0" fontId="14" fillId="0" borderId="9" xfId="0" applyFont="1" applyBorder="1" applyAlignment="1">
      <alignment horizontal="left" vertical="center"/>
    </xf>
    <xf numFmtId="0" fontId="12" fillId="0" borderId="0" xfId="0" applyFont="1"/>
    <xf numFmtId="0" fontId="12" fillId="0" borderId="9" xfId="0" applyFont="1" applyBorder="1" applyAlignment="1">
      <alignment horizontal="left" vertical="center" wrapText="1"/>
    </xf>
    <xf numFmtId="43" fontId="12" fillId="0" borderId="9" xfId="4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/>
    </xf>
    <xf numFmtId="0" fontId="14" fillId="0" borderId="9" xfId="0" applyFont="1" applyBorder="1" applyAlignment="1">
      <alignment horizontal="center" vertical="center" wrapText="1"/>
    </xf>
    <xf numFmtId="10" fontId="14" fillId="0" borderId="9" xfId="2" applyNumberFormat="1" applyFont="1" applyFill="1" applyBorder="1" applyAlignment="1">
      <alignment horizontal="center" vertical="center"/>
    </xf>
    <xf numFmtId="43" fontId="14" fillId="0" borderId="9" xfId="4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70" fontId="12" fillId="0" borderId="9" xfId="41" applyNumberFormat="1" applyFont="1" applyFill="1" applyBorder="1" applyAlignment="1">
      <alignment horizontal="left" vertical="center" wrapText="1"/>
    </xf>
    <xf numFmtId="0" fontId="12" fillId="0" borderId="9" xfId="0" applyFont="1" applyBorder="1"/>
    <xf numFmtId="43" fontId="12" fillId="0" borderId="9" xfId="41" applyFont="1" applyFill="1" applyBorder="1"/>
    <xf numFmtId="0" fontId="12" fillId="0" borderId="0" xfId="0" applyFont="1" applyAlignment="1">
      <alignment horizontal="center" vertical="center"/>
    </xf>
    <xf numFmtId="0" fontId="0" fillId="0" borderId="9" xfId="0" applyBorder="1"/>
    <xf numFmtId="0" fontId="12" fillId="0" borderId="7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5" fillId="4" borderId="9" xfId="0" applyFont="1" applyFill="1" applyBorder="1"/>
    <xf numFmtId="0" fontId="25" fillId="4" borderId="9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/>
    </xf>
    <xf numFmtId="0" fontId="18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0" borderId="9" xfId="0" applyFont="1" applyBorder="1" applyAlignment="1">
      <alignment horizontal="center"/>
    </xf>
    <xf numFmtId="0" fontId="18" fillId="0" borderId="9" xfId="0" applyFont="1" applyBorder="1" applyAlignment="1">
      <alignment horizontal="left" vertical="center"/>
    </xf>
    <xf numFmtId="2" fontId="18" fillId="0" borderId="9" xfId="0" applyNumberFormat="1" applyFont="1" applyBorder="1" applyAlignment="1">
      <alignment horizontal="right" vertical="center"/>
    </xf>
    <xf numFmtId="2" fontId="0" fillId="0" borderId="9" xfId="0" applyNumberFormat="1" applyBorder="1" applyAlignment="1">
      <alignment horizontal="right"/>
    </xf>
    <xf numFmtId="9" fontId="0" fillId="0" borderId="9" xfId="2" applyFont="1" applyBorder="1" applyAlignment="1">
      <alignment horizontal="center"/>
    </xf>
    <xf numFmtId="1" fontId="0" fillId="0" borderId="0" xfId="0" applyNumberFormat="1"/>
    <xf numFmtId="0" fontId="18" fillId="0" borderId="9" xfId="0" applyFont="1" applyBorder="1"/>
    <xf numFmtId="2" fontId="18" fillId="0" borderId="9" xfId="0" applyNumberFormat="1" applyFont="1" applyBorder="1" applyAlignment="1">
      <alignment horizontal="right"/>
    </xf>
    <xf numFmtId="1" fontId="0" fillId="0" borderId="9" xfId="0" applyNumberFormat="1" applyBorder="1"/>
    <xf numFmtId="0" fontId="0" fillId="0" borderId="9" xfId="0" applyBorder="1" applyAlignment="1">
      <alignment horizontal="center"/>
    </xf>
    <xf numFmtId="10" fontId="18" fillId="0" borderId="9" xfId="2" applyNumberFormat="1" applyFont="1" applyBorder="1" applyAlignment="1">
      <alignment horizontal="center"/>
    </xf>
    <xf numFmtId="2" fontId="18" fillId="3" borderId="9" xfId="0" applyNumberFormat="1" applyFont="1" applyFill="1" applyBorder="1" applyAlignment="1">
      <alignment horizontal="right"/>
    </xf>
    <xf numFmtId="2" fontId="0" fillId="0" borderId="9" xfId="0" applyNumberFormat="1" applyBorder="1"/>
    <xf numFmtId="10" fontId="0" fillId="0" borderId="9" xfId="2" applyNumberFormat="1" applyFont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9" fontId="0" fillId="0" borderId="9" xfId="0" applyNumberFormat="1" applyBorder="1"/>
    <xf numFmtId="0" fontId="24" fillId="0" borderId="16" xfId="0" applyFont="1" applyBorder="1"/>
    <xf numFmtId="2" fontId="24" fillId="0" borderId="17" xfId="0" applyNumberFormat="1" applyFont="1" applyBorder="1"/>
    <xf numFmtId="2" fontId="24" fillId="0" borderId="18" xfId="0" applyNumberFormat="1" applyFont="1" applyBorder="1"/>
    <xf numFmtId="2" fontId="24" fillId="0" borderId="15" xfId="0" applyNumberFormat="1" applyFont="1" applyBorder="1"/>
    <xf numFmtId="0" fontId="24" fillId="0" borderId="9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8" fillId="0" borderId="9" xfId="0" applyFont="1" applyBorder="1"/>
    <xf numFmtId="0" fontId="7" fillId="0" borderId="9" xfId="0" applyFont="1" applyBorder="1"/>
    <xf numFmtId="0" fontId="24" fillId="0" borderId="9" xfId="0" applyFont="1" applyBorder="1" applyAlignment="1">
      <alignment horizontal="center" vertical="center"/>
    </xf>
    <xf numFmtId="10" fontId="0" fillId="0" borderId="9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169" fontId="0" fillId="0" borderId="9" xfId="0" applyNumberFormat="1" applyBorder="1" applyAlignment="1">
      <alignment horizontal="center" vertical="center"/>
    </xf>
    <xf numFmtId="2" fontId="24" fillId="0" borderId="17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24" fillId="0" borderId="15" xfId="0" applyNumberFormat="1" applyFont="1" applyBorder="1" applyAlignment="1">
      <alignment horizontal="center" vertical="center"/>
    </xf>
    <xf numFmtId="2" fontId="24" fillId="0" borderId="18" xfId="0" applyNumberFormat="1" applyFont="1" applyBorder="1" applyAlignment="1">
      <alignment horizontal="center" vertical="center"/>
    </xf>
    <xf numFmtId="2" fontId="0" fillId="0" borderId="9" xfId="2" applyNumberFormat="1" applyFont="1" applyBorder="1" applyAlignment="1">
      <alignment horizontal="center" vertical="center"/>
    </xf>
    <xf numFmtId="0" fontId="26" fillId="0" borderId="9" xfId="0" applyFont="1" applyBorder="1"/>
    <xf numFmtId="0" fontId="26" fillId="0" borderId="9" xfId="0" applyFont="1" applyBorder="1" applyAlignment="1">
      <alignment horizontal="center" vertical="center"/>
    </xf>
    <xf numFmtId="0" fontId="24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2" fontId="0" fillId="0" borderId="9" xfId="0" applyNumberFormat="1" applyBorder="1" applyAlignment="1">
      <alignment horizontal="right" vertical="center"/>
    </xf>
    <xf numFmtId="2" fontId="26" fillId="0" borderId="9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2" fontId="24" fillId="0" borderId="17" xfId="0" applyNumberFormat="1" applyFont="1" applyBorder="1" applyAlignment="1">
      <alignment horizontal="right" vertical="center"/>
    </xf>
    <xf numFmtId="0" fontId="23" fillId="0" borderId="9" xfId="0" applyFont="1" applyBorder="1"/>
    <xf numFmtId="2" fontId="0" fillId="0" borderId="9" xfId="2" applyNumberFormat="1" applyFont="1" applyBorder="1" applyAlignment="1">
      <alignment horizontal="center"/>
    </xf>
    <xf numFmtId="2" fontId="0" fillId="0" borderId="0" xfId="0" applyNumberFormat="1"/>
    <xf numFmtId="0" fontId="23" fillId="0" borderId="0" xfId="0" applyFont="1" applyAlignment="1">
      <alignment horizontal="center"/>
    </xf>
    <xf numFmtId="0" fontId="27" fillId="0" borderId="9" xfId="0" applyFont="1" applyBorder="1"/>
    <xf numFmtId="2" fontId="27" fillId="0" borderId="9" xfId="0" applyNumberFormat="1" applyFont="1" applyBorder="1" applyAlignment="1">
      <alignment horizontal="right" vertical="center"/>
    </xf>
    <xf numFmtId="0" fontId="27" fillId="0" borderId="9" xfId="0" applyFont="1" applyBorder="1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0" fontId="16" fillId="0" borderId="0" xfId="0" applyFont="1"/>
    <xf numFmtId="0" fontId="29" fillId="0" borderId="0" xfId="0" applyFont="1"/>
    <xf numFmtId="0" fontId="31" fillId="0" borderId="0" xfId="0" applyFont="1"/>
    <xf numFmtId="2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2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11" fillId="0" borderId="9" xfId="0" applyFont="1" applyBorder="1"/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2" fontId="11" fillId="0" borderId="6" xfId="0" applyNumberFormat="1" applyFont="1" applyBorder="1"/>
    <xf numFmtId="0" fontId="11" fillId="0" borderId="15" xfId="0" applyFont="1" applyBorder="1"/>
    <xf numFmtId="0" fontId="18" fillId="0" borderId="14" xfId="0" applyFont="1" applyBorder="1" applyAlignment="1">
      <alignment horizontal="left" vertical="center"/>
    </xf>
    <xf numFmtId="0" fontId="11" fillId="0" borderId="14" xfId="0" applyFont="1" applyBorder="1"/>
    <xf numFmtId="2" fontId="11" fillId="0" borderId="9" xfId="0" applyNumberFormat="1" applyFont="1" applyBorder="1" applyAlignment="1">
      <alignment horizontal="right"/>
    </xf>
    <xf numFmtId="2" fontId="11" fillId="0" borderId="15" xfId="2" applyNumberFormat="1" applyFont="1" applyBorder="1" applyAlignment="1">
      <alignment horizontal="center"/>
    </xf>
    <xf numFmtId="9" fontId="11" fillId="0" borderId="15" xfId="2" applyFont="1" applyBorder="1" applyAlignment="1">
      <alignment horizontal="center"/>
    </xf>
    <xf numFmtId="0" fontId="11" fillId="0" borderId="16" xfId="0" applyFont="1" applyBorder="1"/>
    <xf numFmtId="2" fontId="11" fillId="0" borderId="17" xfId="0" applyNumberFormat="1" applyFont="1" applyBorder="1" applyAlignment="1">
      <alignment horizontal="right"/>
    </xf>
    <xf numFmtId="2" fontId="11" fillId="0" borderId="25" xfId="0" applyNumberFormat="1" applyFont="1" applyBorder="1" applyAlignment="1">
      <alignment horizontal="right"/>
    </xf>
    <xf numFmtId="9" fontId="11" fillId="0" borderId="18" xfId="2" applyFont="1" applyBorder="1" applyAlignment="1">
      <alignment horizontal="center"/>
    </xf>
    <xf numFmtId="2" fontId="11" fillId="0" borderId="0" xfId="0" applyNumberFormat="1" applyFont="1"/>
    <xf numFmtId="2" fontId="11" fillId="0" borderId="0" xfId="0" applyNumberFormat="1" applyFont="1" applyAlignment="1">
      <alignment horizontal="right"/>
    </xf>
    <xf numFmtId="9" fontId="11" fillId="0" borderId="0" xfId="2" applyFont="1" applyBorder="1" applyAlignment="1">
      <alignment horizontal="center"/>
    </xf>
    <xf numFmtId="0" fontId="11" fillId="0" borderId="11" xfId="0" applyFont="1" applyBorder="1"/>
    <xf numFmtId="2" fontId="16" fillId="0" borderId="12" xfId="0" applyNumberFormat="1" applyFont="1" applyBorder="1" applyAlignment="1">
      <alignment horizontal="right"/>
    </xf>
    <xf numFmtId="9" fontId="11" fillId="0" borderId="13" xfId="2" applyFont="1" applyBorder="1" applyAlignment="1">
      <alignment horizontal="center"/>
    </xf>
    <xf numFmtId="0" fontId="11" fillId="0" borderId="21" xfId="0" applyFont="1" applyBorder="1"/>
    <xf numFmtId="2" fontId="16" fillId="0" borderId="22" xfId="0" applyNumberFormat="1" applyFont="1" applyBorder="1" applyAlignment="1">
      <alignment horizontal="right"/>
    </xf>
    <xf numFmtId="0" fontId="11" fillId="0" borderId="23" xfId="2" applyNumberFormat="1" applyFont="1" applyBorder="1" applyAlignment="1">
      <alignment horizontal="center"/>
    </xf>
    <xf numFmtId="2" fontId="11" fillId="0" borderId="22" xfId="0" applyNumberFormat="1" applyFont="1" applyBorder="1" applyAlignment="1">
      <alignment horizontal="right"/>
    </xf>
    <xf numFmtId="9" fontId="11" fillId="0" borderId="23" xfId="2" applyFont="1" applyBorder="1" applyAlignment="1">
      <alignment horizontal="center"/>
    </xf>
    <xf numFmtId="2" fontId="13" fillId="0" borderId="23" xfId="2" applyNumberFormat="1" applyFont="1" applyBorder="1" applyAlignment="1">
      <alignment horizontal="center"/>
    </xf>
    <xf numFmtId="0" fontId="13" fillId="0" borderId="20" xfId="0" applyFont="1" applyBorder="1"/>
    <xf numFmtId="2" fontId="11" fillId="0" borderId="9" xfId="0" applyNumberFormat="1" applyFont="1" applyBorder="1"/>
    <xf numFmtId="0" fontId="13" fillId="0" borderId="9" xfId="0" applyFont="1" applyBorder="1"/>
    <xf numFmtId="0" fontId="13" fillId="0" borderId="0" xfId="0" applyFont="1"/>
    <xf numFmtId="2" fontId="13" fillId="0" borderId="0" xfId="0" applyNumberFormat="1" applyFont="1" applyAlignment="1">
      <alignment horizontal="right"/>
    </xf>
    <xf numFmtId="0" fontId="11" fillId="0" borderId="26" xfId="0" applyFont="1" applyBorder="1"/>
    <xf numFmtId="2" fontId="11" fillId="0" borderId="26" xfId="0" applyNumberFormat="1" applyFont="1" applyBorder="1" applyAlignment="1">
      <alignment horizontal="right"/>
    </xf>
    <xf numFmtId="0" fontId="11" fillId="0" borderId="12" xfId="0" applyFont="1" applyBorder="1"/>
    <xf numFmtId="0" fontId="11" fillId="0" borderId="19" xfId="0" applyFont="1" applyBorder="1"/>
    <xf numFmtId="2" fontId="11" fillId="0" borderId="19" xfId="0" applyNumberFormat="1" applyFont="1" applyBorder="1"/>
    <xf numFmtId="169" fontId="16" fillId="0" borderId="0" xfId="0" applyNumberFormat="1" applyFont="1"/>
    <xf numFmtId="0" fontId="13" fillId="0" borderId="14" xfId="0" applyFont="1" applyBorder="1"/>
    <xf numFmtId="2" fontId="13" fillId="0" borderId="9" xfId="0" applyNumberFormat="1" applyFont="1" applyBorder="1"/>
    <xf numFmtId="0" fontId="13" fillId="0" borderId="16" xfId="0" applyFont="1" applyBorder="1"/>
    <xf numFmtId="2" fontId="13" fillId="0" borderId="17" xfId="0" applyNumberFormat="1" applyFont="1" applyBorder="1"/>
    <xf numFmtId="2" fontId="13" fillId="0" borderId="19" xfId="0" applyNumberFormat="1" applyFont="1" applyBorder="1"/>
    <xf numFmtId="2" fontId="15" fillId="0" borderId="0" xfId="0" applyNumberFormat="1" applyFont="1"/>
    <xf numFmtId="9" fontId="11" fillId="0" borderId="9" xfId="2" applyFont="1" applyBorder="1"/>
    <xf numFmtId="0" fontId="11" fillId="0" borderId="1" xfId="0" applyFont="1" applyBorder="1"/>
    <xf numFmtId="0" fontId="11" fillId="0" borderId="0" xfId="2" applyNumberFormat="1" applyFont="1" applyBorder="1" applyAlignment="1">
      <alignment horizontal="center"/>
    </xf>
    <xf numFmtId="2" fontId="13" fillId="0" borderId="28" xfId="0" applyNumberFormat="1" applyFont="1" applyBorder="1" applyAlignment="1">
      <alignment horizontal="right"/>
    </xf>
    <xf numFmtId="9" fontId="11" fillId="0" borderId="29" xfId="2" applyFont="1" applyBorder="1" applyAlignment="1">
      <alignment horizontal="center"/>
    </xf>
    <xf numFmtId="2" fontId="11" fillId="0" borderId="3" xfId="0" applyNumberFormat="1" applyFont="1" applyBorder="1"/>
    <xf numFmtId="2" fontId="11" fillId="0" borderId="27" xfId="0" applyNumberFormat="1" applyFont="1" applyBorder="1"/>
    <xf numFmtId="0" fontId="16" fillId="0" borderId="11" xfId="0" applyFont="1" applyBorder="1"/>
    <xf numFmtId="2" fontId="11" fillId="0" borderId="12" xfId="0" applyNumberFormat="1" applyFont="1" applyBorder="1" applyAlignment="1">
      <alignment horizontal="right"/>
    </xf>
    <xf numFmtId="2" fontId="11" fillId="0" borderId="13" xfId="0" applyNumberFormat="1" applyFont="1" applyBorder="1" applyAlignment="1">
      <alignment horizontal="right"/>
    </xf>
    <xf numFmtId="0" fontId="11" fillId="0" borderId="30" xfId="0" applyFont="1" applyBorder="1"/>
    <xf numFmtId="2" fontId="11" fillId="0" borderId="1" xfId="0" applyNumberFormat="1" applyFont="1" applyBorder="1" applyAlignment="1">
      <alignment horizontal="right"/>
    </xf>
    <xf numFmtId="2" fontId="11" fillId="0" borderId="31" xfId="0" applyNumberFormat="1" applyFont="1" applyBorder="1"/>
    <xf numFmtId="2" fontId="13" fillId="0" borderId="17" xfId="0" applyNumberFormat="1" applyFont="1" applyBorder="1" applyAlignment="1">
      <alignment horizontal="right"/>
    </xf>
    <xf numFmtId="2" fontId="11" fillId="0" borderId="18" xfId="0" applyNumberFormat="1" applyFont="1" applyBorder="1"/>
    <xf numFmtId="0" fontId="13" fillId="0" borderId="4" xfId="0" applyFont="1" applyBorder="1"/>
    <xf numFmtId="2" fontId="13" fillId="0" borderId="4" xfId="0" applyNumberFormat="1" applyFont="1" applyBorder="1" applyAlignment="1">
      <alignment horizontal="right"/>
    </xf>
    <xf numFmtId="2" fontId="11" fillId="0" borderId="4" xfId="0" applyNumberFormat="1" applyFont="1" applyBorder="1"/>
    <xf numFmtId="2" fontId="11" fillId="0" borderId="13" xfId="0" applyNumberFormat="1" applyFont="1" applyBorder="1"/>
    <xf numFmtId="0" fontId="11" fillId="3" borderId="1" xfId="0" applyFont="1" applyFill="1" applyBorder="1"/>
    <xf numFmtId="0" fontId="11" fillId="3" borderId="11" xfId="0" applyFont="1" applyFill="1" applyBorder="1"/>
    <xf numFmtId="2" fontId="11" fillId="3" borderId="13" xfId="0" applyNumberFormat="1" applyFont="1" applyFill="1" applyBorder="1"/>
    <xf numFmtId="0" fontId="11" fillId="0" borderId="31" xfId="0" applyFont="1" applyBorder="1"/>
    <xf numFmtId="0" fontId="11" fillId="3" borderId="13" xfId="0" applyFont="1" applyFill="1" applyBorder="1"/>
    <xf numFmtId="0" fontId="11" fillId="3" borderId="30" xfId="0" applyFont="1" applyFill="1" applyBorder="1"/>
    <xf numFmtId="2" fontId="11" fillId="3" borderId="31" xfId="0" applyNumberFormat="1" applyFont="1" applyFill="1" applyBorder="1"/>
    <xf numFmtId="0" fontId="11" fillId="3" borderId="16" xfId="0" applyFont="1" applyFill="1" applyBorder="1"/>
    <xf numFmtId="2" fontId="11" fillId="3" borderId="18" xfId="0" applyNumberFormat="1" applyFont="1" applyFill="1" applyBorder="1"/>
    <xf numFmtId="0" fontId="11" fillId="3" borderId="9" xfId="0" applyFont="1" applyFill="1" applyBorder="1"/>
    <xf numFmtId="2" fontId="11" fillId="3" borderId="9" xfId="0" applyNumberFormat="1" applyFont="1" applyFill="1" applyBorder="1"/>
    <xf numFmtId="9" fontId="11" fillId="3" borderId="9" xfId="2" applyFont="1" applyFill="1" applyBorder="1"/>
    <xf numFmtId="2" fontId="13" fillId="3" borderId="9" xfId="0" applyNumberFormat="1" applyFont="1" applyFill="1" applyBorder="1"/>
    <xf numFmtId="0" fontId="13" fillId="3" borderId="9" xfId="0" applyFont="1" applyFill="1" applyBorder="1"/>
    <xf numFmtId="0" fontId="2" fillId="0" borderId="14" xfId="0" applyFont="1" applyBorder="1" applyAlignment="1">
      <alignment horizontal="left" vertical="center"/>
    </xf>
    <xf numFmtId="9" fontId="11" fillId="0" borderId="0" xfId="2" applyFont="1"/>
    <xf numFmtId="2" fontId="18" fillId="0" borderId="32" xfId="0" applyNumberFormat="1" applyFont="1" applyBorder="1" applyAlignment="1">
      <alignment horizontal="center" vertical="center"/>
    </xf>
    <xf numFmtId="0" fontId="29" fillId="0" borderId="0" xfId="0" applyFont="1" applyAlignment="1"/>
    <xf numFmtId="0" fontId="29" fillId="0" borderId="32" xfId="0" applyFont="1" applyBorder="1" applyAlignment="1">
      <alignment horizontal="center"/>
    </xf>
    <xf numFmtId="165" fontId="29" fillId="0" borderId="32" xfId="16" applyFont="1" applyBorder="1" applyAlignment="1">
      <alignment horizontal="center" vertical="center"/>
    </xf>
    <xf numFmtId="165" fontId="3" fillId="0" borderId="32" xfId="16" applyFont="1" applyBorder="1" applyAlignment="1">
      <alignment horizontal="center" vertical="center"/>
    </xf>
    <xf numFmtId="165" fontId="3" fillId="0" borderId="32" xfId="16" applyFont="1" applyBorder="1" applyAlignment="1">
      <alignment vertical="center"/>
    </xf>
    <xf numFmtId="165" fontId="29" fillId="0" borderId="32" xfId="16" applyFont="1" applyBorder="1" applyAlignment="1">
      <alignment horizontal="left" vertical="center"/>
    </xf>
    <xf numFmtId="2" fontId="29" fillId="0" borderId="32" xfId="0" applyNumberFormat="1" applyFont="1" applyBorder="1" applyAlignment="1">
      <alignment horizontal="center" vertical="center"/>
    </xf>
    <xf numFmtId="168" fontId="29" fillId="0" borderId="32" xfId="0" applyNumberFormat="1" applyFont="1" applyBorder="1" applyAlignment="1">
      <alignment horizontal="center" vertical="center"/>
    </xf>
    <xf numFmtId="1" fontId="29" fillId="0" borderId="32" xfId="0" applyNumberFormat="1" applyFont="1" applyBorder="1" applyAlignment="1">
      <alignment horizontal="center"/>
    </xf>
    <xf numFmtId="2" fontId="30" fillId="0" borderId="32" xfId="0" applyNumberFormat="1" applyFont="1" applyBorder="1" applyAlignment="1">
      <alignment horizontal="center" vertical="center"/>
    </xf>
    <xf numFmtId="1" fontId="18" fillId="0" borderId="32" xfId="0" applyNumberFormat="1" applyFont="1" applyBorder="1" applyAlignment="1">
      <alignment horizontal="center"/>
    </xf>
    <xf numFmtId="2" fontId="18" fillId="0" borderId="32" xfId="0" applyNumberFormat="1" applyFont="1" applyFill="1" applyBorder="1" applyAlignment="1">
      <alignment horizontal="center" vertical="center"/>
    </xf>
    <xf numFmtId="2" fontId="30" fillId="0" borderId="32" xfId="0" applyNumberFormat="1" applyFont="1" applyBorder="1" applyAlignment="1">
      <alignment horizontal="center"/>
    </xf>
    <xf numFmtId="165" fontId="18" fillId="0" borderId="32" xfId="16" applyFont="1" applyBorder="1" applyAlignment="1">
      <alignment horizontal="center" vertical="center" wrapText="1"/>
    </xf>
    <xf numFmtId="172" fontId="29" fillId="0" borderId="0" xfId="0" applyNumberFormat="1" applyFont="1"/>
    <xf numFmtId="2" fontId="18" fillId="0" borderId="35" xfId="0" applyNumberFormat="1" applyFont="1" applyBorder="1" applyAlignment="1">
      <alignment horizontal="center" vertical="center"/>
    </xf>
    <xf numFmtId="2" fontId="30" fillId="0" borderId="35" xfId="0" applyNumberFormat="1" applyFont="1" applyBorder="1" applyAlignment="1">
      <alignment horizontal="center" vertical="center"/>
    </xf>
    <xf numFmtId="165" fontId="1" fillId="0" borderId="32" xfId="16" applyFont="1" applyBorder="1" applyAlignment="1">
      <alignment vertical="center"/>
    </xf>
    <xf numFmtId="171" fontId="29" fillId="0" borderId="0" xfId="0" applyNumberFormat="1" applyFont="1" applyAlignment="1">
      <alignment horizontal="center" vertical="center"/>
    </xf>
    <xf numFmtId="165" fontId="30" fillId="0" borderId="33" xfId="16" applyFont="1" applyBorder="1" applyAlignment="1">
      <alignment horizontal="center" vertical="center"/>
    </xf>
    <xf numFmtId="165" fontId="30" fillId="0" borderId="34" xfId="16" applyFont="1" applyBorder="1" applyAlignment="1">
      <alignment horizontal="center" vertical="center"/>
    </xf>
    <xf numFmtId="165" fontId="30" fillId="0" borderId="35" xfId="16" applyFont="1" applyBorder="1" applyAlignment="1">
      <alignment horizontal="center" vertical="center"/>
    </xf>
    <xf numFmtId="165" fontId="29" fillId="0" borderId="32" xfId="16" applyFont="1" applyFill="1" applyBorder="1" applyAlignment="1">
      <alignment horizontal="center" vertical="center"/>
    </xf>
    <xf numFmtId="165" fontId="3" fillId="0" borderId="32" xfId="16" applyFont="1" applyFill="1" applyBorder="1" applyAlignment="1">
      <alignment horizontal="center" vertical="center"/>
    </xf>
    <xf numFmtId="165" fontId="3" fillId="0" borderId="32" xfId="16" applyFont="1" applyFill="1" applyBorder="1" applyAlignment="1">
      <alignment vertical="center"/>
    </xf>
    <xf numFmtId="165" fontId="29" fillId="0" borderId="32" xfId="16" applyFont="1" applyFill="1" applyBorder="1" applyAlignment="1">
      <alignment horizontal="left" vertical="center"/>
    </xf>
    <xf numFmtId="2" fontId="29" fillId="0" borderId="32" xfId="0" applyNumberFormat="1" applyFont="1" applyFill="1" applyBorder="1" applyAlignment="1">
      <alignment horizontal="center" vertical="center"/>
    </xf>
    <xf numFmtId="168" fontId="29" fillId="0" borderId="32" xfId="0" applyNumberFormat="1" applyFont="1" applyFill="1" applyBorder="1" applyAlignment="1">
      <alignment horizontal="center" vertical="center"/>
    </xf>
    <xf numFmtId="1" fontId="29" fillId="0" borderId="32" xfId="0" applyNumberFormat="1" applyFont="1" applyFill="1" applyBorder="1" applyAlignment="1">
      <alignment horizontal="center"/>
    </xf>
    <xf numFmtId="0" fontId="29" fillId="0" borderId="0" xfId="0" applyFont="1" applyFill="1"/>
    <xf numFmtId="0" fontId="30" fillId="0" borderId="33" xfId="0" applyFont="1" applyBorder="1" applyAlignment="1">
      <alignment horizontal="left"/>
    </xf>
    <xf numFmtId="0" fontId="30" fillId="0" borderId="34" xfId="0" applyFont="1" applyBorder="1" applyAlignment="1">
      <alignment horizontal="left"/>
    </xf>
    <xf numFmtId="0" fontId="30" fillId="0" borderId="35" xfId="0" applyFont="1" applyBorder="1" applyAlignment="1">
      <alignment horizontal="left"/>
    </xf>
    <xf numFmtId="2" fontId="29" fillId="0" borderId="32" xfId="0" applyNumberFormat="1" applyFont="1" applyBorder="1" applyAlignment="1">
      <alignment horizontal="center"/>
    </xf>
    <xf numFmtId="2" fontId="30" fillId="0" borderId="32" xfId="0" applyNumberFormat="1" applyFont="1" applyFill="1" applyBorder="1" applyAlignment="1">
      <alignment horizontal="center"/>
    </xf>
    <xf numFmtId="165" fontId="18" fillId="0" borderId="38" xfId="16" applyFont="1" applyBorder="1" applyAlignment="1">
      <alignment horizontal="center" vertical="center" wrapText="1"/>
    </xf>
    <xf numFmtId="165" fontId="18" fillId="0" borderId="39" xfId="16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/>
    </xf>
    <xf numFmtId="0" fontId="28" fillId="0" borderId="33" xfId="0" applyFont="1" applyBorder="1" applyAlignment="1">
      <alignment vertical="center" wrapText="1"/>
    </xf>
    <xf numFmtId="0" fontId="28" fillId="0" borderId="34" xfId="0" applyFont="1" applyBorder="1" applyAlignment="1">
      <alignment vertical="center"/>
    </xf>
    <xf numFmtId="0" fontId="28" fillId="0" borderId="35" xfId="0" applyFont="1" applyBorder="1" applyAlignment="1">
      <alignment vertical="center"/>
    </xf>
    <xf numFmtId="165" fontId="18" fillId="0" borderId="36" xfId="16" applyFont="1" applyBorder="1" applyAlignment="1">
      <alignment horizontal="center" vertical="center" wrapText="1"/>
    </xf>
    <xf numFmtId="165" fontId="18" fillId="0" borderId="22" xfId="16" applyFont="1" applyBorder="1" applyAlignment="1">
      <alignment horizontal="center" vertical="center" wrapText="1"/>
    </xf>
    <xf numFmtId="165" fontId="18" fillId="0" borderId="36" xfId="16" applyFont="1" applyBorder="1" applyAlignment="1">
      <alignment horizontal="left" vertical="center" wrapText="1"/>
    </xf>
    <xf numFmtId="165" fontId="18" fillId="0" borderId="22" xfId="16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165" fontId="30" fillId="0" borderId="33" xfId="16" applyFont="1" applyBorder="1" applyAlignment="1">
      <alignment horizontal="center" vertical="center"/>
    </xf>
    <xf numFmtId="165" fontId="30" fillId="0" borderId="34" xfId="16" applyFont="1" applyBorder="1" applyAlignment="1">
      <alignment horizontal="center" vertical="center"/>
    </xf>
    <xf numFmtId="165" fontId="30" fillId="0" borderId="35" xfId="16" applyFont="1" applyBorder="1" applyAlignment="1">
      <alignment horizontal="center" vertical="center"/>
    </xf>
    <xf numFmtId="2" fontId="18" fillId="0" borderId="33" xfId="0" applyNumberFormat="1" applyFont="1" applyBorder="1" applyAlignment="1">
      <alignment horizontal="right" vertical="center"/>
    </xf>
    <xf numFmtId="2" fontId="18" fillId="0" borderId="34" xfId="0" applyNumberFormat="1" applyFont="1" applyBorder="1" applyAlignment="1">
      <alignment horizontal="right" vertical="center"/>
    </xf>
    <xf numFmtId="2" fontId="18" fillId="0" borderId="35" xfId="0" applyNumberFormat="1" applyFont="1" applyBorder="1" applyAlignment="1">
      <alignment horizontal="right" vertical="center"/>
    </xf>
    <xf numFmtId="2" fontId="30" fillId="0" borderId="33" xfId="0" applyNumberFormat="1" applyFont="1" applyBorder="1" applyAlignment="1">
      <alignment horizontal="right" vertical="center"/>
    </xf>
    <xf numFmtId="2" fontId="30" fillId="0" borderId="34" xfId="0" applyNumberFormat="1" applyFont="1" applyBorder="1" applyAlignment="1">
      <alignment horizontal="right" vertical="center"/>
    </xf>
    <xf numFmtId="0" fontId="24" fillId="0" borderId="6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</cellXfs>
  <cellStyles count="51">
    <cellStyle name="Comma" xfId="41" builtinId="3"/>
    <cellStyle name="Comma 2" xfId="49" xr:uid="{B423C810-107F-4FD5-BC99-5F1CFBE293B5}"/>
    <cellStyle name="Excel Built-in Comma" xfId="15" xr:uid="{00000000-0005-0000-0000-000001000000}"/>
    <cellStyle name="Excel Built-in Comma 2" xfId="10" xr:uid="{00000000-0005-0000-0000-000002000000}"/>
    <cellStyle name="Excel Built-in Normal" xfId="16" xr:uid="{00000000-0005-0000-0000-000003000000}"/>
    <cellStyle name="Excel Built-in Normal 1" xfId="6" xr:uid="{00000000-0005-0000-0000-000004000000}"/>
    <cellStyle name="Excel Built-in Normal 1 2" xfId="8" xr:uid="{00000000-0005-0000-0000-000005000000}"/>
    <cellStyle name="Excel Built-in Normal 1 2 3" xfId="44" xr:uid="{00000000-0005-0000-0000-000006000000}"/>
    <cellStyle name="Excel Built-in Normal 2" xfId="7" xr:uid="{00000000-0005-0000-0000-000007000000}"/>
    <cellStyle name="Excel Built-in Normal 3" xfId="43" xr:uid="{00000000-0005-0000-0000-000008000000}"/>
    <cellStyle name="Excel Built-in Percent" xfId="12" xr:uid="{00000000-0005-0000-0000-000009000000}"/>
    <cellStyle name="Excel Built-in Percent 2" xfId="13" xr:uid="{00000000-0005-0000-0000-00000A000000}"/>
    <cellStyle name="Excel_BuiltIn_Comma" xfId="4" xr:uid="{00000000-0005-0000-0000-00000B000000}"/>
    <cellStyle name="Heading" xfId="17" xr:uid="{00000000-0005-0000-0000-00000C000000}"/>
    <cellStyle name="Heading 5" xfId="1" xr:uid="{00000000-0005-0000-0000-00000D000000}"/>
    <cellStyle name="Heading1" xfId="18" xr:uid="{00000000-0005-0000-0000-00000E000000}"/>
    <cellStyle name="Heading1 2" xfId="5" xr:uid="{00000000-0005-0000-0000-00000F000000}"/>
    <cellStyle name="Normal" xfId="0" builtinId="0"/>
    <cellStyle name="Normal 10" xfId="50" xr:uid="{5D1BC44F-ACE3-4273-90E7-5885B828A0BB}"/>
    <cellStyle name="Normal 12" xfId="45" xr:uid="{64BB2FD6-0B47-40B2-9EC5-74739D774695}"/>
    <cellStyle name="Normal 2" xfId="11" xr:uid="{00000000-0005-0000-0000-000011000000}"/>
    <cellStyle name="Normal 2 2" xfId="19" xr:uid="{00000000-0005-0000-0000-000012000000}"/>
    <cellStyle name="Normal 2 2 2" xfId="9" xr:uid="{00000000-0005-0000-0000-000013000000}"/>
    <cellStyle name="Normal 2 3" xfId="20" xr:uid="{00000000-0005-0000-0000-000014000000}"/>
    <cellStyle name="Normal 2 3 2" xfId="21" xr:uid="{00000000-0005-0000-0000-000015000000}"/>
    <cellStyle name="Normal 2 4" xfId="22" xr:uid="{00000000-0005-0000-0000-000016000000}"/>
    <cellStyle name="Normal 2 4 2" xfId="23" xr:uid="{00000000-0005-0000-0000-000017000000}"/>
    <cellStyle name="Normal 2 5" xfId="24" xr:uid="{00000000-0005-0000-0000-000018000000}"/>
    <cellStyle name="Normal 2 5 2" xfId="25" xr:uid="{00000000-0005-0000-0000-000019000000}"/>
    <cellStyle name="Normal 2 6" xfId="26" xr:uid="{00000000-0005-0000-0000-00001A000000}"/>
    <cellStyle name="Normal 3" xfId="27" xr:uid="{00000000-0005-0000-0000-00001B000000}"/>
    <cellStyle name="Normal 3 2" xfId="28" xr:uid="{00000000-0005-0000-0000-00001C000000}"/>
    <cellStyle name="Normal 4" xfId="29" xr:uid="{00000000-0005-0000-0000-00001D000000}"/>
    <cellStyle name="Normal 4 2" xfId="30" xr:uid="{00000000-0005-0000-0000-00001E000000}"/>
    <cellStyle name="Normal 5" xfId="31" xr:uid="{00000000-0005-0000-0000-00001F000000}"/>
    <cellStyle name="Normal 5 2" xfId="32" xr:uid="{00000000-0005-0000-0000-000020000000}"/>
    <cellStyle name="Normal 6" xfId="33" xr:uid="{00000000-0005-0000-0000-000021000000}"/>
    <cellStyle name="Normal 6 2" xfId="34" xr:uid="{00000000-0005-0000-0000-000022000000}"/>
    <cellStyle name="Normal 7" xfId="35" xr:uid="{00000000-0005-0000-0000-000023000000}"/>
    <cellStyle name="Normal 7 2" xfId="3" xr:uid="{00000000-0005-0000-0000-000024000000}"/>
    <cellStyle name="Normal 8" xfId="42" xr:uid="{00000000-0005-0000-0000-000025000000}"/>
    <cellStyle name="Normal 9" xfId="46" xr:uid="{408B33AD-9C29-4743-8762-4F3D5A387310}"/>
    <cellStyle name="Note 2" xfId="36" xr:uid="{00000000-0005-0000-0000-000026000000}"/>
    <cellStyle name="Percent" xfId="2" builtinId="5"/>
    <cellStyle name="Percent 2" xfId="37" xr:uid="{00000000-0005-0000-0000-000028000000}"/>
    <cellStyle name="Percent 2 2" xfId="48" xr:uid="{64D0225C-0845-4507-A176-1AEA9578CAFE}"/>
    <cellStyle name="Percent 3" xfId="47" xr:uid="{D8E10499-C577-451C-8CCF-C23E3D085982}"/>
    <cellStyle name="Result" xfId="38" xr:uid="{00000000-0005-0000-0000-000029000000}"/>
    <cellStyle name="Result 2" xfId="39" xr:uid="{00000000-0005-0000-0000-00002A000000}"/>
    <cellStyle name="Result2" xfId="14" xr:uid="{00000000-0005-0000-0000-00002B000000}"/>
    <cellStyle name="Result2 2" xfId="40" xr:uid="{00000000-0005-0000-0000-00002C000000}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dupakkam/Basement/Pudupakkam%20U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PT UNIT AREA"/>
      <sheetName val="APT COMMON"/>
      <sheetName val="APT AMENITIES"/>
      <sheetName val="UDS (FSI) (2)"/>
      <sheetName val="UDS (FSI)"/>
      <sheetName val="UDS (3)"/>
      <sheetName val="EFFICIENCY %SHEET"/>
      <sheetName val="CAR PARK NOTE"/>
      <sheetName val="RERA"/>
      <sheetName val="Sheet1"/>
      <sheetName val="UDS (2)"/>
      <sheetName val="UDS"/>
      <sheetName val="phase-1 proportionate area"/>
      <sheetName val="SUNCITY UDS"/>
      <sheetName val="LUMBER ROOM "/>
    </sheetNames>
    <sheetDataSet>
      <sheetData sheetId="0" refreshError="1">
        <row r="40">
          <cell r="D40">
            <v>1.67</v>
          </cell>
        </row>
      </sheetData>
      <sheetData sheetId="1" refreshError="1">
        <row r="338">
          <cell r="AB338">
            <v>29024.630000000045</v>
          </cell>
          <cell r="AH338">
            <v>37243.069999999992</v>
          </cell>
        </row>
      </sheetData>
      <sheetData sheetId="2" refreshError="1"/>
      <sheetData sheetId="3" refreshError="1"/>
      <sheetData sheetId="4" refreshError="1"/>
      <sheetData sheetId="5" refreshError="1">
        <row r="66">
          <cell r="D66">
            <v>10795.858461538463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C9A59-30A8-4CD6-8C7D-43B176985D60}">
  <sheetPr>
    <tabColor rgb="FF92D050"/>
    <pageSetUpPr fitToPage="1"/>
  </sheetPr>
  <dimension ref="A1:P567"/>
  <sheetViews>
    <sheetView tabSelected="1" zoomScale="115" zoomScaleNormal="115" workbookViewId="0">
      <pane xSplit="5" ySplit="4" topLeftCell="I554" activePane="bottomRight" state="frozen"/>
      <selection pane="topRight" activeCell="G1" sqref="G1"/>
      <selection pane="bottomLeft" activeCell="A4" sqref="A4"/>
      <selection pane="bottomRight" activeCell="M560" sqref="M560"/>
    </sheetView>
  </sheetViews>
  <sheetFormatPr defaultColWidth="9" defaultRowHeight="14.4"/>
  <cols>
    <col min="1" max="1" width="8.69921875" style="83" bestFit="1" customWidth="1"/>
    <col min="2" max="2" width="9.8984375" style="83" bestFit="1" customWidth="1"/>
    <col min="3" max="3" width="20.3984375" style="170" bestFit="1" customWidth="1"/>
    <col min="4" max="4" width="9.59765625" style="83" customWidth="1"/>
    <col min="5" max="5" width="10.09765625" style="88" customWidth="1"/>
    <col min="6" max="6" width="15.69921875" style="86" bestFit="1" customWidth="1"/>
    <col min="7" max="7" width="12.69921875" style="85" customWidth="1"/>
    <col min="8" max="8" width="14" style="86" customWidth="1"/>
    <col min="9" max="9" width="12.8984375" style="86" customWidth="1"/>
    <col min="10" max="10" width="15.5" style="86" customWidth="1"/>
    <col min="11" max="11" width="19.59765625" style="86" customWidth="1"/>
    <col min="12" max="12" width="14.09765625" style="86" customWidth="1"/>
    <col min="13" max="13" width="19" style="86" customWidth="1"/>
    <col min="14" max="14" width="10.8984375" style="88" customWidth="1"/>
    <col min="15" max="15" width="9.19921875" style="88" customWidth="1"/>
    <col min="16" max="16" width="31.19921875" style="83" customWidth="1"/>
    <col min="17" max="16384" width="9" style="83"/>
  </cols>
  <sheetData>
    <row r="1" spans="1:16" ht="21">
      <c r="A1" s="207" t="s">
        <v>782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</row>
    <row r="2" spans="1:16" ht="102.75" customHeight="1">
      <c r="A2" s="208" t="s">
        <v>781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10"/>
    </row>
    <row r="3" spans="1:16" s="84" customFormat="1" ht="34.950000000000003" customHeight="1">
      <c r="A3" s="211" t="s">
        <v>9</v>
      </c>
      <c r="B3" s="211" t="s">
        <v>344</v>
      </c>
      <c r="C3" s="211" t="s">
        <v>0</v>
      </c>
      <c r="D3" s="213" t="s">
        <v>11</v>
      </c>
      <c r="E3" s="211" t="s">
        <v>772</v>
      </c>
      <c r="F3" s="211" t="s">
        <v>773</v>
      </c>
      <c r="G3" s="211" t="s">
        <v>774</v>
      </c>
      <c r="H3" s="211" t="s">
        <v>775</v>
      </c>
      <c r="I3" s="215" t="s">
        <v>776</v>
      </c>
      <c r="J3" s="215" t="s">
        <v>777</v>
      </c>
      <c r="K3" s="211" t="s">
        <v>778</v>
      </c>
      <c r="L3" s="215" t="s">
        <v>779</v>
      </c>
      <c r="M3" s="211" t="s">
        <v>780</v>
      </c>
      <c r="N3" s="205" t="s">
        <v>12</v>
      </c>
      <c r="O3" s="206"/>
    </row>
    <row r="4" spans="1:16" s="84" customFormat="1" ht="51.75" customHeight="1">
      <c r="A4" s="212"/>
      <c r="B4" s="212"/>
      <c r="C4" s="212"/>
      <c r="D4" s="214"/>
      <c r="E4" s="212"/>
      <c r="F4" s="212"/>
      <c r="G4" s="212"/>
      <c r="H4" s="212"/>
      <c r="I4" s="216"/>
      <c r="J4" s="216"/>
      <c r="K4" s="212"/>
      <c r="L4" s="216"/>
      <c r="M4" s="212"/>
      <c r="N4" s="183" t="s">
        <v>14</v>
      </c>
      <c r="O4" s="183" t="s">
        <v>13</v>
      </c>
    </row>
    <row r="5" spans="1:16" ht="15" customHeight="1">
      <c r="A5" s="172">
        <v>1</v>
      </c>
      <c r="B5" s="173">
        <v>1</v>
      </c>
      <c r="C5" s="187" t="s">
        <v>39</v>
      </c>
      <c r="D5" s="175" t="s">
        <v>673</v>
      </c>
      <c r="E5" s="172" t="s">
        <v>345</v>
      </c>
      <c r="F5" s="176">
        <v>120.45</v>
      </c>
      <c r="G5" s="177">
        <v>5.1100000000000003</v>
      </c>
      <c r="H5" s="176">
        <v>3.11</v>
      </c>
      <c r="I5" s="176">
        <v>8.9499999999999886</v>
      </c>
      <c r="J5" s="176">
        <f>F5+G5+H5+I5</f>
        <v>137.62</v>
      </c>
      <c r="K5" s="176">
        <v>31.829772544590483</v>
      </c>
      <c r="L5" s="176">
        <f>J5+K5</f>
        <v>169.44977254459047</v>
      </c>
      <c r="M5" s="176">
        <v>42.894476776492525</v>
      </c>
      <c r="N5" s="178">
        <v>2</v>
      </c>
      <c r="O5" s="178"/>
      <c r="P5" s="184"/>
    </row>
    <row r="6" spans="1:16" ht="15" customHeight="1">
      <c r="A6" s="172">
        <v>2</v>
      </c>
      <c r="B6" s="173">
        <v>1</v>
      </c>
      <c r="C6" s="174" t="s">
        <v>39</v>
      </c>
      <c r="D6" s="175" t="s">
        <v>673</v>
      </c>
      <c r="E6" s="172" t="s">
        <v>346</v>
      </c>
      <c r="F6" s="176">
        <v>116.2</v>
      </c>
      <c r="G6" s="177">
        <v>5.1100000000000003</v>
      </c>
      <c r="H6" s="176">
        <v>2.69</v>
      </c>
      <c r="I6" s="176">
        <v>8.61</v>
      </c>
      <c r="J6" s="176">
        <f t="shared" ref="J6:J69" si="0">F6+G6+H6+I6</f>
        <v>132.61000000000001</v>
      </c>
      <c r="K6" s="176">
        <v>30.671022650328034</v>
      </c>
      <c r="L6" s="176">
        <f t="shared" ref="L6:L69" si="1">J6+K6</f>
        <v>163.28102265032805</v>
      </c>
      <c r="M6" s="176">
        <v>41.332920835130608</v>
      </c>
      <c r="N6" s="178">
        <v>1</v>
      </c>
      <c r="O6" s="178"/>
    </row>
    <row r="7" spans="1:16" ht="15" customHeight="1">
      <c r="A7" s="172">
        <v>3</v>
      </c>
      <c r="B7" s="173">
        <v>1</v>
      </c>
      <c r="C7" s="174" t="s">
        <v>39</v>
      </c>
      <c r="D7" s="175" t="s">
        <v>673</v>
      </c>
      <c r="E7" s="172" t="s">
        <v>347</v>
      </c>
      <c r="F7" s="176">
        <v>116.24</v>
      </c>
      <c r="G7" s="177">
        <v>5.18</v>
      </c>
      <c r="H7" s="176">
        <v>2.88</v>
      </c>
      <c r="I7" s="176">
        <v>8.5200000000000102</v>
      </c>
      <c r="J7" s="176">
        <f t="shared" si="0"/>
        <v>132.82</v>
      </c>
      <c r="K7" s="176">
        <v>30.719593005177355</v>
      </c>
      <c r="L7" s="176">
        <f t="shared" si="1"/>
        <v>163.53959300517735</v>
      </c>
      <c r="M7" s="176">
        <v>41.398375275786492</v>
      </c>
      <c r="N7" s="178">
        <v>1</v>
      </c>
      <c r="O7" s="178"/>
    </row>
    <row r="8" spans="1:16" ht="15" customHeight="1">
      <c r="A8" s="172">
        <v>4</v>
      </c>
      <c r="B8" s="173">
        <v>1</v>
      </c>
      <c r="C8" s="174" t="s">
        <v>39</v>
      </c>
      <c r="D8" s="175" t="s">
        <v>673</v>
      </c>
      <c r="E8" s="172" t="s">
        <v>348</v>
      </c>
      <c r="F8" s="176">
        <v>139.64999999999998</v>
      </c>
      <c r="G8" s="177">
        <v>6.54</v>
      </c>
      <c r="H8" s="176">
        <v>3.34</v>
      </c>
      <c r="I8" s="176">
        <v>8.9200000000000159</v>
      </c>
      <c r="J8" s="176">
        <f t="shared" si="0"/>
        <v>158.44999999999999</v>
      </c>
      <c r="K8" s="176">
        <v>36.647489170835357</v>
      </c>
      <c r="L8" s="176">
        <f t="shared" si="1"/>
        <v>195.09748917083533</v>
      </c>
      <c r="M8" s="176">
        <v>49.386933913931401</v>
      </c>
      <c r="N8" s="178">
        <v>2</v>
      </c>
      <c r="O8" s="178"/>
    </row>
    <row r="9" spans="1:16" ht="15" customHeight="1">
      <c r="A9" s="172">
        <v>5</v>
      </c>
      <c r="B9" s="173">
        <v>1</v>
      </c>
      <c r="C9" s="174" t="s">
        <v>39</v>
      </c>
      <c r="D9" s="175" t="s">
        <v>673</v>
      </c>
      <c r="E9" s="172" t="s">
        <v>349</v>
      </c>
      <c r="F9" s="176">
        <v>132.38999999999999</v>
      </c>
      <c r="G9" s="177">
        <v>6.66</v>
      </c>
      <c r="H9" s="176">
        <v>3.8</v>
      </c>
      <c r="I9" s="176">
        <v>11.240000000000009</v>
      </c>
      <c r="J9" s="176">
        <f t="shared" si="0"/>
        <v>154.09</v>
      </c>
      <c r="K9" s="176">
        <v>35.639076089201765</v>
      </c>
      <c r="L9" s="176">
        <f t="shared" si="1"/>
        <v>189.72907608920178</v>
      </c>
      <c r="M9" s="176">
        <v>48.027975050790104</v>
      </c>
      <c r="N9" s="178">
        <v>2</v>
      </c>
      <c r="O9" s="178"/>
    </row>
    <row r="10" spans="1:16" ht="15" customHeight="1">
      <c r="A10" s="172">
        <v>6</v>
      </c>
      <c r="B10" s="173">
        <v>1</v>
      </c>
      <c r="C10" s="174" t="s">
        <v>39</v>
      </c>
      <c r="D10" s="175" t="s">
        <v>342</v>
      </c>
      <c r="E10" s="172" t="s">
        <v>350</v>
      </c>
      <c r="F10" s="176">
        <v>83.77</v>
      </c>
      <c r="G10" s="177">
        <v>5.0199999999999996</v>
      </c>
      <c r="H10" s="176">
        <v>2.58</v>
      </c>
      <c r="I10" s="176">
        <v>7.2800000000000011</v>
      </c>
      <c r="J10" s="176">
        <f t="shared" si="0"/>
        <v>98.649999999999991</v>
      </c>
      <c r="K10" s="176">
        <v>22.81650240898017</v>
      </c>
      <c r="L10" s="176">
        <f t="shared" si="1"/>
        <v>121.46650240898016</v>
      </c>
      <c r="M10" s="176">
        <v>30.748002717635426</v>
      </c>
      <c r="N10" s="178">
        <v>1</v>
      </c>
      <c r="O10" s="178"/>
    </row>
    <row r="11" spans="1:16" ht="15" customHeight="1">
      <c r="A11" s="172">
        <v>7</v>
      </c>
      <c r="B11" s="173">
        <v>1</v>
      </c>
      <c r="C11" s="174" t="s">
        <v>132</v>
      </c>
      <c r="D11" s="175" t="s">
        <v>673</v>
      </c>
      <c r="E11" s="172" t="s">
        <v>352</v>
      </c>
      <c r="F11" s="176">
        <v>120.45</v>
      </c>
      <c r="G11" s="177">
        <v>5.1100000000000003</v>
      </c>
      <c r="H11" s="176">
        <v>3.11</v>
      </c>
      <c r="I11" s="176">
        <v>8.9499999999999886</v>
      </c>
      <c r="J11" s="176">
        <f t="shared" si="0"/>
        <v>137.62</v>
      </c>
      <c r="K11" s="176">
        <v>31.829772544590483</v>
      </c>
      <c r="L11" s="176">
        <f t="shared" si="1"/>
        <v>169.44977254459047</v>
      </c>
      <c r="M11" s="176">
        <v>42.894476776492525</v>
      </c>
      <c r="N11" s="178">
        <v>2</v>
      </c>
      <c r="O11" s="178"/>
    </row>
    <row r="12" spans="1:16" ht="15" customHeight="1">
      <c r="A12" s="172">
        <v>8</v>
      </c>
      <c r="B12" s="173">
        <v>1</v>
      </c>
      <c r="C12" s="174" t="s">
        <v>132</v>
      </c>
      <c r="D12" s="175" t="s">
        <v>673</v>
      </c>
      <c r="E12" s="172" t="s">
        <v>353</v>
      </c>
      <c r="F12" s="176">
        <v>116.2</v>
      </c>
      <c r="G12" s="177">
        <v>5.1100000000000003</v>
      </c>
      <c r="H12" s="176">
        <v>2.69</v>
      </c>
      <c r="I12" s="176">
        <v>8.61</v>
      </c>
      <c r="J12" s="176">
        <f t="shared" si="0"/>
        <v>132.61000000000001</v>
      </c>
      <c r="K12" s="176">
        <v>30.671022650328034</v>
      </c>
      <c r="L12" s="176">
        <f t="shared" si="1"/>
        <v>163.28102265032805</v>
      </c>
      <c r="M12" s="176">
        <v>41.332920835130608</v>
      </c>
      <c r="N12" s="178">
        <v>1</v>
      </c>
      <c r="O12" s="178"/>
    </row>
    <row r="13" spans="1:16" ht="15" customHeight="1">
      <c r="A13" s="172">
        <v>9</v>
      </c>
      <c r="B13" s="173">
        <v>1</v>
      </c>
      <c r="C13" s="174" t="s">
        <v>132</v>
      </c>
      <c r="D13" s="175" t="s">
        <v>673</v>
      </c>
      <c r="E13" s="172" t="s">
        <v>354</v>
      </c>
      <c r="F13" s="176">
        <v>116.24</v>
      </c>
      <c r="G13" s="177">
        <v>5.18</v>
      </c>
      <c r="H13" s="176">
        <v>2.88</v>
      </c>
      <c r="I13" s="176">
        <v>8.5200000000000102</v>
      </c>
      <c r="J13" s="176">
        <f t="shared" si="0"/>
        <v>132.82</v>
      </c>
      <c r="K13" s="176">
        <v>30.719593005177355</v>
      </c>
      <c r="L13" s="176">
        <f t="shared" si="1"/>
        <v>163.53959300517735</v>
      </c>
      <c r="M13" s="176">
        <v>41.398375275786492</v>
      </c>
      <c r="N13" s="178">
        <v>1</v>
      </c>
      <c r="O13" s="178"/>
    </row>
    <row r="14" spans="1:16" ht="15" customHeight="1">
      <c r="A14" s="172">
        <v>10</v>
      </c>
      <c r="B14" s="173">
        <v>1</v>
      </c>
      <c r="C14" s="174" t="s">
        <v>132</v>
      </c>
      <c r="D14" s="175" t="s">
        <v>673</v>
      </c>
      <c r="E14" s="172" t="s">
        <v>355</v>
      </c>
      <c r="F14" s="176">
        <v>139.64999999999998</v>
      </c>
      <c r="G14" s="177">
        <v>6.54</v>
      </c>
      <c r="H14" s="176">
        <v>3.34</v>
      </c>
      <c r="I14" s="176">
        <v>8.9200000000000159</v>
      </c>
      <c r="J14" s="176">
        <f t="shared" si="0"/>
        <v>158.44999999999999</v>
      </c>
      <c r="K14" s="176">
        <v>36.647489170835357</v>
      </c>
      <c r="L14" s="176">
        <f t="shared" si="1"/>
        <v>195.09748917083533</v>
      </c>
      <c r="M14" s="176">
        <v>49.386933913931401</v>
      </c>
      <c r="N14" s="178">
        <v>2</v>
      </c>
      <c r="O14" s="178"/>
    </row>
    <row r="15" spans="1:16" ht="15" customHeight="1">
      <c r="A15" s="172">
        <v>11</v>
      </c>
      <c r="B15" s="173">
        <v>1</v>
      </c>
      <c r="C15" s="174" t="s">
        <v>132</v>
      </c>
      <c r="D15" s="175" t="s">
        <v>673</v>
      </c>
      <c r="E15" s="172" t="s">
        <v>356</v>
      </c>
      <c r="F15" s="176">
        <v>132.38999999999999</v>
      </c>
      <c r="G15" s="177">
        <v>6.66</v>
      </c>
      <c r="H15" s="176">
        <v>3.8</v>
      </c>
      <c r="I15" s="176">
        <v>11.240000000000009</v>
      </c>
      <c r="J15" s="176">
        <f t="shared" si="0"/>
        <v>154.09</v>
      </c>
      <c r="K15" s="176">
        <v>35.639076089201765</v>
      </c>
      <c r="L15" s="176">
        <f t="shared" si="1"/>
        <v>189.72907608920178</v>
      </c>
      <c r="M15" s="176">
        <v>48.027975050790104</v>
      </c>
      <c r="N15" s="178">
        <v>2</v>
      </c>
      <c r="O15" s="178"/>
    </row>
    <row r="16" spans="1:16" ht="15" customHeight="1">
      <c r="A16" s="172">
        <v>12</v>
      </c>
      <c r="B16" s="173">
        <v>1</v>
      </c>
      <c r="C16" s="174" t="s">
        <v>132</v>
      </c>
      <c r="D16" s="175" t="s">
        <v>342</v>
      </c>
      <c r="E16" s="172" t="s">
        <v>357</v>
      </c>
      <c r="F16" s="176">
        <v>83.77</v>
      </c>
      <c r="G16" s="177">
        <v>5.0199999999999996</v>
      </c>
      <c r="H16" s="176">
        <v>2.58</v>
      </c>
      <c r="I16" s="176">
        <v>7.2800000000000011</v>
      </c>
      <c r="J16" s="176">
        <f t="shared" si="0"/>
        <v>98.649999999999991</v>
      </c>
      <c r="K16" s="176">
        <v>22.81650240898017</v>
      </c>
      <c r="L16" s="176">
        <f t="shared" si="1"/>
        <v>121.46650240898016</v>
      </c>
      <c r="M16" s="176">
        <v>30.748002717635426</v>
      </c>
      <c r="N16" s="178">
        <v>1</v>
      </c>
      <c r="O16" s="178"/>
    </row>
    <row r="17" spans="1:15" ht="15" customHeight="1">
      <c r="A17" s="172">
        <v>13</v>
      </c>
      <c r="B17" s="173">
        <v>1</v>
      </c>
      <c r="C17" s="174" t="s">
        <v>132</v>
      </c>
      <c r="D17" s="175" t="s">
        <v>343</v>
      </c>
      <c r="E17" s="172" t="s">
        <v>351</v>
      </c>
      <c r="F17" s="176">
        <v>49.3</v>
      </c>
      <c r="G17" s="177">
        <v>5.0199999999999996</v>
      </c>
      <c r="H17" s="176">
        <v>1.68</v>
      </c>
      <c r="I17" s="176">
        <v>4.6300000000000026</v>
      </c>
      <c r="J17" s="176">
        <f t="shared" si="0"/>
        <v>60.629999999999995</v>
      </c>
      <c r="K17" s="176">
        <v>14.02295530721204</v>
      </c>
      <c r="L17" s="176">
        <f t="shared" si="1"/>
        <v>74.652955307212039</v>
      </c>
      <c r="M17" s="176">
        <v>18.897632080793063</v>
      </c>
      <c r="N17" s="178">
        <v>0</v>
      </c>
      <c r="O17" s="178"/>
    </row>
    <row r="18" spans="1:15" ht="15" customHeight="1">
      <c r="A18" s="172">
        <v>14</v>
      </c>
      <c r="B18" s="173">
        <v>1</v>
      </c>
      <c r="C18" s="174" t="s">
        <v>133</v>
      </c>
      <c r="D18" s="175" t="s">
        <v>673</v>
      </c>
      <c r="E18" s="172" t="s">
        <v>358</v>
      </c>
      <c r="F18" s="176">
        <v>120.45</v>
      </c>
      <c r="G18" s="177">
        <v>5.1100000000000003</v>
      </c>
      <c r="H18" s="176">
        <v>3.11</v>
      </c>
      <c r="I18" s="176">
        <v>8.9499999999999886</v>
      </c>
      <c r="J18" s="176">
        <f t="shared" si="0"/>
        <v>137.62</v>
      </c>
      <c r="K18" s="176">
        <v>31.829772544590483</v>
      </c>
      <c r="L18" s="176">
        <f t="shared" si="1"/>
        <v>169.44977254459047</v>
      </c>
      <c r="M18" s="176">
        <v>42.894476776492525</v>
      </c>
      <c r="N18" s="178">
        <v>2</v>
      </c>
      <c r="O18" s="178"/>
    </row>
    <row r="19" spans="1:15">
      <c r="A19" s="172">
        <v>15</v>
      </c>
      <c r="B19" s="173">
        <v>1</v>
      </c>
      <c r="C19" s="174" t="s">
        <v>133</v>
      </c>
      <c r="D19" s="175" t="s">
        <v>673</v>
      </c>
      <c r="E19" s="172" t="s">
        <v>360</v>
      </c>
      <c r="F19" s="176">
        <v>116.2</v>
      </c>
      <c r="G19" s="177">
        <v>5.1100000000000003</v>
      </c>
      <c r="H19" s="176">
        <v>2.69</v>
      </c>
      <c r="I19" s="176">
        <v>8.61</v>
      </c>
      <c r="J19" s="176">
        <f t="shared" si="0"/>
        <v>132.61000000000001</v>
      </c>
      <c r="K19" s="176">
        <v>30.671022650328034</v>
      </c>
      <c r="L19" s="176">
        <f t="shared" si="1"/>
        <v>163.28102265032805</v>
      </c>
      <c r="M19" s="176">
        <v>41.332920835130608</v>
      </c>
      <c r="N19" s="178">
        <v>1</v>
      </c>
      <c r="O19" s="178"/>
    </row>
    <row r="20" spans="1:15" ht="15" customHeight="1">
      <c r="A20" s="172">
        <v>16</v>
      </c>
      <c r="B20" s="173">
        <v>1</v>
      </c>
      <c r="C20" s="174" t="s">
        <v>133</v>
      </c>
      <c r="D20" s="175" t="s">
        <v>673</v>
      </c>
      <c r="E20" s="172" t="s">
        <v>361</v>
      </c>
      <c r="F20" s="176">
        <v>116.24</v>
      </c>
      <c r="G20" s="177">
        <v>5.18</v>
      </c>
      <c r="H20" s="176">
        <v>2.88</v>
      </c>
      <c r="I20" s="176">
        <v>8.5200000000000102</v>
      </c>
      <c r="J20" s="176">
        <f t="shared" si="0"/>
        <v>132.82</v>
      </c>
      <c r="K20" s="176">
        <v>30.719593005177355</v>
      </c>
      <c r="L20" s="176">
        <f t="shared" si="1"/>
        <v>163.53959300517735</v>
      </c>
      <c r="M20" s="176">
        <v>41.398375275786492</v>
      </c>
      <c r="N20" s="178">
        <v>1</v>
      </c>
      <c r="O20" s="178"/>
    </row>
    <row r="21" spans="1:15" ht="15" customHeight="1">
      <c r="A21" s="172">
        <v>17</v>
      </c>
      <c r="B21" s="173">
        <v>1</v>
      </c>
      <c r="C21" s="174" t="s">
        <v>133</v>
      </c>
      <c r="D21" s="175" t="s">
        <v>673</v>
      </c>
      <c r="E21" s="172" t="s">
        <v>362</v>
      </c>
      <c r="F21" s="176">
        <v>139.64999999999998</v>
      </c>
      <c r="G21" s="177">
        <v>6.54</v>
      </c>
      <c r="H21" s="176">
        <v>3.34</v>
      </c>
      <c r="I21" s="176">
        <v>8.9200000000000159</v>
      </c>
      <c r="J21" s="176">
        <f t="shared" si="0"/>
        <v>158.44999999999999</v>
      </c>
      <c r="K21" s="176">
        <v>36.647489170835357</v>
      </c>
      <c r="L21" s="176">
        <f t="shared" si="1"/>
        <v>195.09748917083533</v>
      </c>
      <c r="M21" s="176">
        <v>49.386933913931401</v>
      </c>
      <c r="N21" s="178">
        <v>2</v>
      </c>
      <c r="O21" s="178"/>
    </row>
    <row r="22" spans="1:15" ht="15" customHeight="1">
      <c r="A22" s="172">
        <v>18</v>
      </c>
      <c r="B22" s="173">
        <v>1</v>
      </c>
      <c r="C22" s="174" t="s">
        <v>133</v>
      </c>
      <c r="D22" s="175" t="s">
        <v>673</v>
      </c>
      <c r="E22" s="172" t="s">
        <v>363</v>
      </c>
      <c r="F22" s="176">
        <v>132.38999999999999</v>
      </c>
      <c r="G22" s="177">
        <v>6.66</v>
      </c>
      <c r="H22" s="176">
        <v>3.8</v>
      </c>
      <c r="I22" s="176">
        <v>11.240000000000009</v>
      </c>
      <c r="J22" s="176">
        <f t="shared" si="0"/>
        <v>154.09</v>
      </c>
      <c r="K22" s="176">
        <v>35.639076089201765</v>
      </c>
      <c r="L22" s="176">
        <f t="shared" si="1"/>
        <v>189.72907608920178</v>
      </c>
      <c r="M22" s="176">
        <v>48.027975050790104</v>
      </c>
      <c r="N22" s="178">
        <v>2</v>
      </c>
      <c r="O22" s="178"/>
    </row>
    <row r="23" spans="1:15" ht="15" customHeight="1">
      <c r="A23" s="172">
        <v>19</v>
      </c>
      <c r="B23" s="173">
        <v>1</v>
      </c>
      <c r="C23" s="174" t="s">
        <v>133</v>
      </c>
      <c r="D23" s="175" t="s">
        <v>342</v>
      </c>
      <c r="E23" s="172" t="s">
        <v>364</v>
      </c>
      <c r="F23" s="176">
        <v>83.77</v>
      </c>
      <c r="G23" s="177">
        <v>5.0199999999999996</v>
      </c>
      <c r="H23" s="176">
        <v>2.58</v>
      </c>
      <c r="I23" s="176">
        <v>7.2800000000000011</v>
      </c>
      <c r="J23" s="176">
        <f t="shared" si="0"/>
        <v>98.649999999999991</v>
      </c>
      <c r="K23" s="176">
        <v>22.81650240898017</v>
      </c>
      <c r="L23" s="176">
        <f t="shared" si="1"/>
        <v>121.46650240898016</v>
      </c>
      <c r="M23" s="176">
        <v>30.748002717635426</v>
      </c>
      <c r="N23" s="178">
        <v>1</v>
      </c>
      <c r="O23" s="178"/>
    </row>
    <row r="24" spans="1:15" ht="15" customHeight="1">
      <c r="A24" s="172">
        <v>20</v>
      </c>
      <c r="B24" s="173">
        <v>1</v>
      </c>
      <c r="C24" s="174" t="s">
        <v>133</v>
      </c>
      <c r="D24" s="175" t="s">
        <v>342</v>
      </c>
      <c r="E24" s="172" t="s">
        <v>365</v>
      </c>
      <c r="F24" s="176">
        <v>83.77</v>
      </c>
      <c r="G24" s="177">
        <v>5.0199999999999996</v>
      </c>
      <c r="H24" s="176">
        <v>2.58</v>
      </c>
      <c r="I24" s="176">
        <v>7.3900000000000006</v>
      </c>
      <c r="J24" s="176">
        <f t="shared" si="0"/>
        <v>98.759999999999991</v>
      </c>
      <c r="K24" s="176">
        <v>22.841944023425054</v>
      </c>
      <c r="L24" s="176">
        <f t="shared" si="1"/>
        <v>121.60194402342505</v>
      </c>
      <c r="M24" s="176">
        <v>30.7822883770266</v>
      </c>
      <c r="N24" s="178">
        <v>1</v>
      </c>
      <c r="O24" s="178"/>
    </row>
    <row r="25" spans="1:15" ht="15" customHeight="1">
      <c r="A25" s="172">
        <v>21</v>
      </c>
      <c r="B25" s="173">
        <v>1</v>
      </c>
      <c r="C25" s="174" t="s">
        <v>134</v>
      </c>
      <c r="D25" s="175" t="s">
        <v>673</v>
      </c>
      <c r="E25" s="172" t="s">
        <v>359</v>
      </c>
      <c r="F25" s="176">
        <v>120.45</v>
      </c>
      <c r="G25" s="177">
        <v>5.1100000000000003</v>
      </c>
      <c r="H25" s="176">
        <v>3.11</v>
      </c>
      <c r="I25" s="176">
        <v>8.9499999999999886</v>
      </c>
      <c r="J25" s="176">
        <f t="shared" si="0"/>
        <v>137.62</v>
      </c>
      <c r="K25" s="176">
        <v>31.829772544590483</v>
      </c>
      <c r="L25" s="176">
        <f t="shared" si="1"/>
        <v>169.44977254459047</v>
      </c>
      <c r="M25" s="176">
        <v>42.894476776492525</v>
      </c>
      <c r="N25" s="178">
        <v>2</v>
      </c>
      <c r="O25" s="178"/>
    </row>
    <row r="26" spans="1:15" ht="15" customHeight="1">
      <c r="A26" s="172">
        <v>22</v>
      </c>
      <c r="B26" s="173">
        <v>1</v>
      </c>
      <c r="C26" s="174" t="s">
        <v>134</v>
      </c>
      <c r="D26" s="175" t="s">
        <v>673</v>
      </c>
      <c r="E26" s="172" t="s">
        <v>366</v>
      </c>
      <c r="F26" s="176">
        <v>116.2</v>
      </c>
      <c r="G26" s="177">
        <v>5.1100000000000003</v>
      </c>
      <c r="H26" s="176">
        <v>2.69</v>
      </c>
      <c r="I26" s="176">
        <v>8.61</v>
      </c>
      <c r="J26" s="176">
        <f t="shared" si="0"/>
        <v>132.61000000000001</v>
      </c>
      <c r="K26" s="176">
        <v>30.671022650328034</v>
      </c>
      <c r="L26" s="176">
        <f t="shared" si="1"/>
        <v>163.28102265032805</v>
      </c>
      <c r="M26" s="176">
        <v>41.332920835130608</v>
      </c>
      <c r="N26" s="178">
        <v>1</v>
      </c>
      <c r="O26" s="178"/>
    </row>
    <row r="27" spans="1:15" ht="15" customHeight="1">
      <c r="A27" s="172">
        <v>23</v>
      </c>
      <c r="B27" s="173">
        <v>1</v>
      </c>
      <c r="C27" s="174" t="s">
        <v>134</v>
      </c>
      <c r="D27" s="175" t="s">
        <v>673</v>
      </c>
      <c r="E27" s="172" t="s">
        <v>367</v>
      </c>
      <c r="F27" s="176">
        <v>116.24</v>
      </c>
      <c r="G27" s="177">
        <v>5.18</v>
      </c>
      <c r="H27" s="176">
        <v>2.88</v>
      </c>
      <c r="I27" s="176">
        <v>8.5200000000000102</v>
      </c>
      <c r="J27" s="176">
        <f t="shared" si="0"/>
        <v>132.82</v>
      </c>
      <c r="K27" s="176">
        <v>30.719593005177355</v>
      </c>
      <c r="L27" s="176">
        <f t="shared" si="1"/>
        <v>163.53959300517735</v>
      </c>
      <c r="M27" s="176">
        <v>41.398375275786492</v>
      </c>
      <c r="N27" s="178">
        <v>1</v>
      </c>
      <c r="O27" s="178"/>
    </row>
    <row r="28" spans="1:15" ht="15" customHeight="1">
      <c r="A28" s="172">
        <v>24</v>
      </c>
      <c r="B28" s="173">
        <v>1</v>
      </c>
      <c r="C28" s="174" t="s">
        <v>134</v>
      </c>
      <c r="D28" s="175" t="s">
        <v>673</v>
      </c>
      <c r="E28" s="172" t="s">
        <v>368</v>
      </c>
      <c r="F28" s="176">
        <v>139.64999999999998</v>
      </c>
      <c r="G28" s="177">
        <v>6.54</v>
      </c>
      <c r="H28" s="176">
        <v>3.34</v>
      </c>
      <c r="I28" s="176">
        <v>8.9200000000000159</v>
      </c>
      <c r="J28" s="176">
        <f t="shared" si="0"/>
        <v>158.44999999999999</v>
      </c>
      <c r="K28" s="176">
        <v>36.647489170835357</v>
      </c>
      <c r="L28" s="176">
        <f t="shared" si="1"/>
        <v>195.09748917083533</v>
      </c>
      <c r="M28" s="176">
        <v>49.386933913931401</v>
      </c>
      <c r="N28" s="178">
        <v>2</v>
      </c>
      <c r="O28" s="178"/>
    </row>
    <row r="29" spans="1:15" ht="15" customHeight="1">
      <c r="A29" s="172">
        <v>25</v>
      </c>
      <c r="B29" s="173">
        <v>1</v>
      </c>
      <c r="C29" s="174" t="s">
        <v>134</v>
      </c>
      <c r="D29" s="175" t="s">
        <v>673</v>
      </c>
      <c r="E29" s="172" t="s">
        <v>369</v>
      </c>
      <c r="F29" s="176">
        <v>132.38999999999999</v>
      </c>
      <c r="G29" s="177">
        <v>6.66</v>
      </c>
      <c r="H29" s="176">
        <v>3.8</v>
      </c>
      <c r="I29" s="176">
        <v>11.240000000000009</v>
      </c>
      <c r="J29" s="176">
        <f t="shared" si="0"/>
        <v>154.09</v>
      </c>
      <c r="K29" s="176">
        <v>35.639076089201765</v>
      </c>
      <c r="L29" s="176">
        <f t="shared" si="1"/>
        <v>189.72907608920178</v>
      </c>
      <c r="M29" s="176">
        <v>48.027975050790104</v>
      </c>
      <c r="N29" s="178">
        <v>2</v>
      </c>
      <c r="O29" s="178"/>
    </row>
    <row r="30" spans="1:15">
      <c r="A30" s="172">
        <v>26</v>
      </c>
      <c r="B30" s="173">
        <v>1</v>
      </c>
      <c r="C30" s="174" t="s">
        <v>134</v>
      </c>
      <c r="D30" s="175" t="s">
        <v>342</v>
      </c>
      <c r="E30" s="172" t="s">
        <v>370</v>
      </c>
      <c r="F30" s="176">
        <v>83.77</v>
      </c>
      <c r="G30" s="177">
        <v>5.0199999999999996</v>
      </c>
      <c r="H30" s="176">
        <v>2.58</v>
      </c>
      <c r="I30" s="176">
        <v>7.2800000000000011</v>
      </c>
      <c r="J30" s="176">
        <f t="shared" si="0"/>
        <v>98.649999999999991</v>
      </c>
      <c r="K30" s="176">
        <v>22.81650240898017</v>
      </c>
      <c r="L30" s="176">
        <f t="shared" si="1"/>
        <v>121.46650240898016</v>
      </c>
      <c r="M30" s="176">
        <v>30.748002717635426</v>
      </c>
      <c r="N30" s="178">
        <v>1</v>
      </c>
      <c r="O30" s="178"/>
    </row>
    <row r="31" spans="1:15" ht="15" customHeight="1">
      <c r="A31" s="172">
        <v>27</v>
      </c>
      <c r="B31" s="173">
        <v>1</v>
      </c>
      <c r="C31" s="174" t="s">
        <v>134</v>
      </c>
      <c r="D31" s="175" t="s">
        <v>342</v>
      </c>
      <c r="E31" s="172" t="s">
        <v>371</v>
      </c>
      <c r="F31" s="176">
        <v>83.77</v>
      </c>
      <c r="G31" s="177">
        <v>5.0199999999999996</v>
      </c>
      <c r="H31" s="176">
        <v>2.58</v>
      </c>
      <c r="I31" s="176">
        <v>7.3900000000000006</v>
      </c>
      <c r="J31" s="176">
        <f t="shared" si="0"/>
        <v>98.759999999999991</v>
      </c>
      <c r="K31" s="176">
        <v>22.841944023425054</v>
      </c>
      <c r="L31" s="176">
        <f t="shared" si="1"/>
        <v>121.60194402342505</v>
      </c>
      <c r="M31" s="176">
        <v>30.7822883770266</v>
      </c>
      <c r="N31" s="178">
        <v>1</v>
      </c>
      <c r="O31" s="178"/>
    </row>
    <row r="32" spans="1:15" ht="15" customHeight="1">
      <c r="A32" s="172">
        <v>28</v>
      </c>
      <c r="B32" s="173">
        <v>1</v>
      </c>
      <c r="C32" s="174" t="s">
        <v>374</v>
      </c>
      <c r="D32" s="175" t="s">
        <v>673</v>
      </c>
      <c r="E32" s="172" t="s">
        <v>372</v>
      </c>
      <c r="F32" s="176">
        <v>120.45</v>
      </c>
      <c r="G32" s="177">
        <v>5.1100000000000003</v>
      </c>
      <c r="H32" s="176">
        <v>3.11</v>
      </c>
      <c r="I32" s="176">
        <v>8.9499999999999886</v>
      </c>
      <c r="J32" s="176">
        <f t="shared" si="0"/>
        <v>137.62</v>
      </c>
      <c r="K32" s="176">
        <v>31.829772544590483</v>
      </c>
      <c r="L32" s="176">
        <f t="shared" si="1"/>
        <v>169.44977254459047</v>
      </c>
      <c r="M32" s="176">
        <v>42.894476776492525</v>
      </c>
      <c r="N32" s="178">
        <v>2</v>
      </c>
      <c r="O32" s="178"/>
    </row>
    <row r="33" spans="1:15">
      <c r="A33" s="172">
        <v>29</v>
      </c>
      <c r="B33" s="173">
        <v>1</v>
      </c>
      <c r="C33" s="174" t="s">
        <v>374</v>
      </c>
      <c r="D33" s="175" t="s">
        <v>673</v>
      </c>
      <c r="E33" s="172" t="s">
        <v>375</v>
      </c>
      <c r="F33" s="176">
        <v>116.2</v>
      </c>
      <c r="G33" s="177">
        <v>5.1100000000000003</v>
      </c>
      <c r="H33" s="176">
        <v>2.69</v>
      </c>
      <c r="I33" s="176">
        <v>8.61</v>
      </c>
      <c r="J33" s="176">
        <f t="shared" si="0"/>
        <v>132.61000000000001</v>
      </c>
      <c r="K33" s="176">
        <v>30.671022650328034</v>
      </c>
      <c r="L33" s="176">
        <f t="shared" si="1"/>
        <v>163.28102265032805</v>
      </c>
      <c r="M33" s="176">
        <v>41.332920835130608</v>
      </c>
      <c r="N33" s="178">
        <v>1</v>
      </c>
      <c r="O33" s="178"/>
    </row>
    <row r="34" spans="1:15" ht="15" customHeight="1">
      <c r="A34" s="172">
        <v>30</v>
      </c>
      <c r="B34" s="173">
        <v>1</v>
      </c>
      <c r="C34" s="174" t="s">
        <v>374</v>
      </c>
      <c r="D34" s="175" t="s">
        <v>673</v>
      </c>
      <c r="E34" s="172" t="s">
        <v>376</v>
      </c>
      <c r="F34" s="176">
        <v>116.24</v>
      </c>
      <c r="G34" s="177">
        <v>5.18</v>
      </c>
      <c r="H34" s="176">
        <v>2.88</v>
      </c>
      <c r="I34" s="176">
        <v>8.5200000000000102</v>
      </c>
      <c r="J34" s="176">
        <f t="shared" si="0"/>
        <v>132.82</v>
      </c>
      <c r="K34" s="176">
        <v>30.719593005177355</v>
      </c>
      <c r="L34" s="176">
        <f t="shared" si="1"/>
        <v>163.53959300517735</v>
      </c>
      <c r="M34" s="176">
        <v>41.398375275786492</v>
      </c>
      <c r="N34" s="178">
        <v>1</v>
      </c>
      <c r="O34" s="178"/>
    </row>
    <row r="35" spans="1:15" ht="15" customHeight="1">
      <c r="A35" s="172">
        <v>31</v>
      </c>
      <c r="B35" s="173">
        <v>1</v>
      </c>
      <c r="C35" s="174" t="s">
        <v>374</v>
      </c>
      <c r="D35" s="175" t="s">
        <v>673</v>
      </c>
      <c r="E35" s="172" t="s">
        <v>377</v>
      </c>
      <c r="F35" s="176">
        <v>139.64999999999998</v>
      </c>
      <c r="G35" s="177">
        <v>6.54</v>
      </c>
      <c r="H35" s="176">
        <v>3.34</v>
      </c>
      <c r="I35" s="176">
        <v>8.9200000000000159</v>
      </c>
      <c r="J35" s="176">
        <f t="shared" si="0"/>
        <v>158.44999999999999</v>
      </c>
      <c r="K35" s="176">
        <v>36.647489170835357</v>
      </c>
      <c r="L35" s="176">
        <f t="shared" si="1"/>
        <v>195.09748917083533</v>
      </c>
      <c r="M35" s="176">
        <v>49.386933913931401</v>
      </c>
      <c r="N35" s="178">
        <v>2</v>
      </c>
      <c r="O35" s="178"/>
    </row>
    <row r="36" spans="1:15" ht="15" customHeight="1">
      <c r="A36" s="172">
        <v>32</v>
      </c>
      <c r="B36" s="173">
        <v>1</v>
      </c>
      <c r="C36" s="174" t="s">
        <v>374</v>
      </c>
      <c r="D36" s="175" t="s">
        <v>673</v>
      </c>
      <c r="E36" s="172" t="s">
        <v>378</v>
      </c>
      <c r="F36" s="176">
        <v>132.38999999999999</v>
      </c>
      <c r="G36" s="177">
        <v>6.66</v>
      </c>
      <c r="H36" s="176">
        <v>3.8</v>
      </c>
      <c r="I36" s="176">
        <v>11.240000000000009</v>
      </c>
      <c r="J36" s="176">
        <f t="shared" si="0"/>
        <v>154.09</v>
      </c>
      <c r="K36" s="176">
        <v>35.639076089201765</v>
      </c>
      <c r="L36" s="176">
        <f t="shared" si="1"/>
        <v>189.72907608920178</v>
      </c>
      <c r="M36" s="176">
        <v>48.027975050790104</v>
      </c>
      <c r="N36" s="178">
        <v>2</v>
      </c>
      <c r="O36" s="178"/>
    </row>
    <row r="37" spans="1:15" ht="15" customHeight="1">
      <c r="A37" s="172">
        <v>33</v>
      </c>
      <c r="B37" s="173">
        <v>1</v>
      </c>
      <c r="C37" s="174" t="s">
        <v>374</v>
      </c>
      <c r="D37" s="175" t="s">
        <v>342</v>
      </c>
      <c r="E37" s="172" t="s">
        <v>379</v>
      </c>
      <c r="F37" s="176">
        <v>83.77</v>
      </c>
      <c r="G37" s="177">
        <v>5.0199999999999996</v>
      </c>
      <c r="H37" s="176">
        <v>2.58</v>
      </c>
      <c r="I37" s="176">
        <v>7.2800000000000011</v>
      </c>
      <c r="J37" s="176">
        <f t="shared" si="0"/>
        <v>98.649999999999991</v>
      </c>
      <c r="K37" s="176">
        <v>22.81650240898017</v>
      </c>
      <c r="L37" s="176">
        <f t="shared" si="1"/>
        <v>121.46650240898016</v>
      </c>
      <c r="M37" s="176">
        <v>30.748002717635426</v>
      </c>
      <c r="N37" s="178">
        <v>1</v>
      </c>
      <c r="O37" s="178"/>
    </row>
    <row r="38" spans="1:15">
      <c r="A38" s="172">
        <v>34</v>
      </c>
      <c r="B38" s="173">
        <v>1</v>
      </c>
      <c r="C38" s="174" t="s">
        <v>374</v>
      </c>
      <c r="D38" s="175" t="s">
        <v>342</v>
      </c>
      <c r="E38" s="172" t="s">
        <v>380</v>
      </c>
      <c r="F38" s="176">
        <v>83.77</v>
      </c>
      <c r="G38" s="177">
        <v>5.0199999999999996</v>
      </c>
      <c r="H38" s="176">
        <v>2.58</v>
      </c>
      <c r="I38" s="176">
        <v>7.3900000000000006</v>
      </c>
      <c r="J38" s="176">
        <f t="shared" si="0"/>
        <v>98.759999999999991</v>
      </c>
      <c r="K38" s="176">
        <v>22.841944023425054</v>
      </c>
      <c r="L38" s="176">
        <f t="shared" si="1"/>
        <v>121.60194402342505</v>
      </c>
      <c r="M38" s="176">
        <v>30.7822883770266</v>
      </c>
      <c r="N38" s="178">
        <v>1</v>
      </c>
      <c r="O38" s="178"/>
    </row>
    <row r="39" spans="1:15">
      <c r="A39" s="172">
        <v>35</v>
      </c>
      <c r="B39" s="173">
        <v>1</v>
      </c>
      <c r="C39" s="174" t="s">
        <v>381</v>
      </c>
      <c r="D39" s="175" t="s">
        <v>673</v>
      </c>
      <c r="E39" s="172" t="s">
        <v>382</v>
      </c>
      <c r="F39" s="176">
        <v>120.45</v>
      </c>
      <c r="G39" s="177">
        <v>5.1100000000000003</v>
      </c>
      <c r="H39" s="176">
        <v>3.11</v>
      </c>
      <c r="I39" s="176">
        <v>8.9499999999999886</v>
      </c>
      <c r="J39" s="176">
        <f t="shared" si="0"/>
        <v>137.62</v>
      </c>
      <c r="K39" s="176">
        <v>31.829772544590483</v>
      </c>
      <c r="L39" s="176">
        <f t="shared" si="1"/>
        <v>169.44977254459047</v>
      </c>
      <c r="M39" s="176">
        <v>42.894476776492525</v>
      </c>
      <c r="N39" s="178">
        <v>2</v>
      </c>
      <c r="O39" s="178"/>
    </row>
    <row r="40" spans="1:15" ht="15" customHeight="1">
      <c r="A40" s="172">
        <v>36</v>
      </c>
      <c r="B40" s="173">
        <v>1</v>
      </c>
      <c r="C40" s="174" t="s">
        <v>381</v>
      </c>
      <c r="D40" s="175" t="s">
        <v>673</v>
      </c>
      <c r="E40" s="172" t="s">
        <v>383</v>
      </c>
      <c r="F40" s="176">
        <v>116.2</v>
      </c>
      <c r="G40" s="177">
        <v>5.1100000000000003</v>
      </c>
      <c r="H40" s="176">
        <v>2.69</v>
      </c>
      <c r="I40" s="176">
        <v>8.61</v>
      </c>
      <c r="J40" s="176">
        <f t="shared" si="0"/>
        <v>132.61000000000001</v>
      </c>
      <c r="K40" s="176">
        <v>30.671022650328034</v>
      </c>
      <c r="L40" s="176">
        <f t="shared" si="1"/>
        <v>163.28102265032805</v>
      </c>
      <c r="M40" s="176">
        <v>41.332920835130608</v>
      </c>
      <c r="N40" s="178">
        <v>1</v>
      </c>
      <c r="O40" s="178"/>
    </row>
    <row r="41" spans="1:15" ht="15" customHeight="1">
      <c r="A41" s="172">
        <v>37</v>
      </c>
      <c r="B41" s="173">
        <v>1</v>
      </c>
      <c r="C41" s="174" t="s">
        <v>381</v>
      </c>
      <c r="D41" s="175" t="s">
        <v>673</v>
      </c>
      <c r="E41" s="172" t="s">
        <v>384</v>
      </c>
      <c r="F41" s="176">
        <v>116.24</v>
      </c>
      <c r="G41" s="177">
        <v>5.18</v>
      </c>
      <c r="H41" s="176">
        <v>2.88</v>
      </c>
      <c r="I41" s="176">
        <v>8.5200000000000102</v>
      </c>
      <c r="J41" s="176">
        <f t="shared" si="0"/>
        <v>132.82</v>
      </c>
      <c r="K41" s="176">
        <v>30.719593005177355</v>
      </c>
      <c r="L41" s="176">
        <f t="shared" si="1"/>
        <v>163.53959300517735</v>
      </c>
      <c r="M41" s="176">
        <v>41.398375275786492</v>
      </c>
      <c r="N41" s="178">
        <v>1</v>
      </c>
      <c r="O41" s="178"/>
    </row>
    <row r="42" spans="1:15" ht="15" customHeight="1">
      <c r="A42" s="172">
        <v>38</v>
      </c>
      <c r="B42" s="173">
        <v>1</v>
      </c>
      <c r="C42" s="174" t="s">
        <v>381</v>
      </c>
      <c r="D42" s="175" t="s">
        <v>673</v>
      </c>
      <c r="E42" s="172" t="s">
        <v>385</v>
      </c>
      <c r="F42" s="176">
        <v>139.64999999999998</v>
      </c>
      <c r="G42" s="177">
        <v>6.54</v>
      </c>
      <c r="H42" s="176">
        <v>3.34</v>
      </c>
      <c r="I42" s="176">
        <v>8.9200000000000159</v>
      </c>
      <c r="J42" s="176">
        <f t="shared" si="0"/>
        <v>158.44999999999999</v>
      </c>
      <c r="K42" s="176">
        <v>36.647489170835357</v>
      </c>
      <c r="L42" s="176">
        <f t="shared" si="1"/>
        <v>195.09748917083533</v>
      </c>
      <c r="M42" s="176">
        <v>49.386933913931401</v>
      </c>
      <c r="N42" s="178">
        <v>2</v>
      </c>
      <c r="O42" s="178"/>
    </row>
    <row r="43" spans="1:15">
      <c r="A43" s="172">
        <v>39</v>
      </c>
      <c r="B43" s="173">
        <v>1</v>
      </c>
      <c r="C43" s="174" t="s">
        <v>381</v>
      </c>
      <c r="D43" s="175" t="s">
        <v>673</v>
      </c>
      <c r="E43" s="172" t="s">
        <v>386</v>
      </c>
      <c r="F43" s="176">
        <v>132.38999999999999</v>
      </c>
      <c r="G43" s="177">
        <v>6.66</v>
      </c>
      <c r="H43" s="176">
        <v>3.8</v>
      </c>
      <c r="I43" s="176">
        <v>11.240000000000009</v>
      </c>
      <c r="J43" s="176">
        <f t="shared" si="0"/>
        <v>154.09</v>
      </c>
      <c r="K43" s="176">
        <v>35.639076089201765</v>
      </c>
      <c r="L43" s="176">
        <f t="shared" si="1"/>
        <v>189.72907608920178</v>
      </c>
      <c r="M43" s="176">
        <v>48.027975050790104</v>
      </c>
      <c r="N43" s="178">
        <v>2</v>
      </c>
      <c r="O43" s="178"/>
    </row>
    <row r="44" spans="1:15" ht="15" customHeight="1">
      <c r="A44" s="172">
        <v>40</v>
      </c>
      <c r="B44" s="173">
        <v>1</v>
      </c>
      <c r="C44" s="174" t="s">
        <v>381</v>
      </c>
      <c r="D44" s="175" t="s">
        <v>342</v>
      </c>
      <c r="E44" s="172" t="s">
        <v>387</v>
      </c>
      <c r="F44" s="176">
        <v>83.77</v>
      </c>
      <c r="G44" s="177">
        <v>5.0199999999999996</v>
      </c>
      <c r="H44" s="176">
        <v>2.58</v>
      </c>
      <c r="I44" s="176">
        <v>7.2800000000000011</v>
      </c>
      <c r="J44" s="176">
        <f t="shared" si="0"/>
        <v>98.649999999999991</v>
      </c>
      <c r="K44" s="176">
        <v>22.81650240898017</v>
      </c>
      <c r="L44" s="176">
        <f t="shared" si="1"/>
        <v>121.46650240898016</v>
      </c>
      <c r="M44" s="176">
        <v>30.748002717635426</v>
      </c>
      <c r="N44" s="178">
        <v>1</v>
      </c>
      <c r="O44" s="178"/>
    </row>
    <row r="45" spans="1:15" ht="15" customHeight="1">
      <c r="A45" s="172">
        <v>41</v>
      </c>
      <c r="B45" s="173">
        <v>1</v>
      </c>
      <c r="C45" s="174" t="s">
        <v>381</v>
      </c>
      <c r="D45" s="175" t="s">
        <v>342</v>
      </c>
      <c r="E45" s="172" t="s">
        <v>388</v>
      </c>
      <c r="F45" s="176">
        <v>83.77</v>
      </c>
      <c r="G45" s="177">
        <v>5.0199999999999996</v>
      </c>
      <c r="H45" s="176">
        <v>2.58</v>
      </c>
      <c r="I45" s="176">
        <v>7.3900000000000006</v>
      </c>
      <c r="J45" s="176">
        <f t="shared" si="0"/>
        <v>98.759999999999991</v>
      </c>
      <c r="K45" s="176">
        <v>22.841944023425054</v>
      </c>
      <c r="L45" s="176">
        <f t="shared" si="1"/>
        <v>121.60194402342505</v>
      </c>
      <c r="M45" s="176">
        <v>30.7822883770266</v>
      </c>
      <c r="N45" s="178">
        <v>1</v>
      </c>
      <c r="O45" s="178"/>
    </row>
    <row r="46" spans="1:15" ht="15" customHeight="1">
      <c r="A46" s="172">
        <v>42</v>
      </c>
      <c r="B46" s="173">
        <v>1</v>
      </c>
      <c r="C46" s="174" t="s">
        <v>389</v>
      </c>
      <c r="D46" s="175" t="s">
        <v>673</v>
      </c>
      <c r="E46" s="172" t="s">
        <v>390</v>
      </c>
      <c r="F46" s="176">
        <v>120.45</v>
      </c>
      <c r="G46" s="177">
        <v>5.1100000000000003</v>
      </c>
      <c r="H46" s="176">
        <v>3.11</v>
      </c>
      <c r="I46" s="176">
        <v>8.9499999999999886</v>
      </c>
      <c r="J46" s="176">
        <f t="shared" si="0"/>
        <v>137.62</v>
      </c>
      <c r="K46" s="176">
        <v>31.829772544590483</v>
      </c>
      <c r="L46" s="176">
        <f t="shared" si="1"/>
        <v>169.44977254459047</v>
      </c>
      <c r="M46" s="176">
        <v>42.894476776492525</v>
      </c>
      <c r="N46" s="178">
        <v>2</v>
      </c>
      <c r="O46" s="178"/>
    </row>
    <row r="47" spans="1:15" ht="15" customHeight="1">
      <c r="A47" s="172">
        <v>43</v>
      </c>
      <c r="B47" s="173">
        <v>1</v>
      </c>
      <c r="C47" s="174" t="s">
        <v>389</v>
      </c>
      <c r="D47" s="175" t="s">
        <v>673</v>
      </c>
      <c r="E47" s="172" t="s">
        <v>391</v>
      </c>
      <c r="F47" s="176">
        <v>116.2</v>
      </c>
      <c r="G47" s="177">
        <v>5.1100000000000003</v>
      </c>
      <c r="H47" s="176">
        <v>2.69</v>
      </c>
      <c r="I47" s="176">
        <v>8.61</v>
      </c>
      <c r="J47" s="176">
        <f t="shared" si="0"/>
        <v>132.61000000000001</v>
      </c>
      <c r="K47" s="176">
        <v>30.671022650328034</v>
      </c>
      <c r="L47" s="176">
        <f t="shared" si="1"/>
        <v>163.28102265032805</v>
      </c>
      <c r="M47" s="176">
        <v>41.332920835130608</v>
      </c>
      <c r="N47" s="178">
        <v>1</v>
      </c>
      <c r="O47" s="178"/>
    </row>
    <row r="48" spans="1:15" ht="15" customHeight="1">
      <c r="A48" s="172">
        <v>44</v>
      </c>
      <c r="B48" s="173">
        <v>1</v>
      </c>
      <c r="C48" s="174" t="s">
        <v>389</v>
      </c>
      <c r="D48" s="175" t="s">
        <v>673</v>
      </c>
      <c r="E48" s="172" t="s">
        <v>392</v>
      </c>
      <c r="F48" s="176">
        <v>116.24</v>
      </c>
      <c r="G48" s="177">
        <v>5.18</v>
      </c>
      <c r="H48" s="176">
        <v>2.88</v>
      </c>
      <c r="I48" s="176">
        <v>8.5200000000000102</v>
      </c>
      <c r="J48" s="176">
        <f t="shared" si="0"/>
        <v>132.82</v>
      </c>
      <c r="K48" s="176">
        <v>30.719593005177355</v>
      </c>
      <c r="L48" s="176">
        <f t="shared" si="1"/>
        <v>163.53959300517735</v>
      </c>
      <c r="M48" s="176">
        <v>41.398375275786492</v>
      </c>
      <c r="N48" s="178">
        <v>1</v>
      </c>
      <c r="O48" s="178"/>
    </row>
    <row r="49" spans="1:15" ht="15" customHeight="1">
      <c r="A49" s="172">
        <v>45</v>
      </c>
      <c r="B49" s="173">
        <v>1</v>
      </c>
      <c r="C49" s="174" t="s">
        <v>389</v>
      </c>
      <c r="D49" s="175" t="s">
        <v>673</v>
      </c>
      <c r="E49" s="172" t="s">
        <v>393</v>
      </c>
      <c r="F49" s="176">
        <v>139.64999999999998</v>
      </c>
      <c r="G49" s="177">
        <v>6.54</v>
      </c>
      <c r="H49" s="176">
        <v>3.34</v>
      </c>
      <c r="I49" s="176">
        <v>8.9200000000000159</v>
      </c>
      <c r="J49" s="176">
        <f t="shared" si="0"/>
        <v>158.44999999999999</v>
      </c>
      <c r="K49" s="176">
        <v>36.647489170835357</v>
      </c>
      <c r="L49" s="176">
        <f t="shared" si="1"/>
        <v>195.09748917083533</v>
      </c>
      <c r="M49" s="176">
        <v>49.386933913931401</v>
      </c>
      <c r="N49" s="178">
        <v>2</v>
      </c>
      <c r="O49" s="178"/>
    </row>
    <row r="50" spans="1:15" ht="15" customHeight="1">
      <c r="A50" s="172">
        <v>46</v>
      </c>
      <c r="B50" s="173">
        <v>1</v>
      </c>
      <c r="C50" s="174" t="s">
        <v>389</v>
      </c>
      <c r="D50" s="175" t="s">
        <v>673</v>
      </c>
      <c r="E50" s="172" t="s">
        <v>394</v>
      </c>
      <c r="F50" s="176">
        <v>132.38999999999999</v>
      </c>
      <c r="G50" s="177">
        <v>6.66</v>
      </c>
      <c r="H50" s="176">
        <v>3.8</v>
      </c>
      <c r="I50" s="176">
        <v>11.240000000000009</v>
      </c>
      <c r="J50" s="176">
        <f t="shared" si="0"/>
        <v>154.09</v>
      </c>
      <c r="K50" s="176">
        <v>35.639076089201765</v>
      </c>
      <c r="L50" s="176">
        <f t="shared" si="1"/>
        <v>189.72907608920178</v>
      </c>
      <c r="M50" s="176">
        <v>48.027975050790104</v>
      </c>
      <c r="N50" s="178">
        <v>2</v>
      </c>
      <c r="O50" s="178"/>
    </row>
    <row r="51" spans="1:15" ht="15" customHeight="1">
      <c r="A51" s="172">
        <v>47</v>
      </c>
      <c r="B51" s="173">
        <v>1</v>
      </c>
      <c r="C51" s="174" t="s">
        <v>389</v>
      </c>
      <c r="D51" s="175" t="s">
        <v>342</v>
      </c>
      <c r="E51" s="172" t="s">
        <v>395</v>
      </c>
      <c r="F51" s="176">
        <v>83.77</v>
      </c>
      <c r="G51" s="177">
        <v>5.0199999999999996</v>
      </c>
      <c r="H51" s="176">
        <v>2.58</v>
      </c>
      <c r="I51" s="176">
        <v>7.2800000000000011</v>
      </c>
      <c r="J51" s="176">
        <f t="shared" si="0"/>
        <v>98.649999999999991</v>
      </c>
      <c r="K51" s="176">
        <v>22.81650240898017</v>
      </c>
      <c r="L51" s="176">
        <f t="shared" si="1"/>
        <v>121.46650240898016</v>
      </c>
      <c r="M51" s="176">
        <v>30.748002717635426</v>
      </c>
      <c r="N51" s="178">
        <v>1</v>
      </c>
      <c r="O51" s="178"/>
    </row>
    <row r="52" spans="1:15" ht="15" customHeight="1">
      <c r="A52" s="172">
        <v>48</v>
      </c>
      <c r="B52" s="173">
        <v>1</v>
      </c>
      <c r="C52" s="174" t="s">
        <v>389</v>
      </c>
      <c r="D52" s="175" t="s">
        <v>342</v>
      </c>
      <c r="E52" s="172" t="s">
        <v>396</v>
      </c>
      <c r="F52" s="176">
        <v>83.77</v>
      </c>
      <c r="G52" s="177">
        <v>5.0199999999999996</v>
      </c>
      <c r="H52" s="176">
        <v>2.58</v>
      </c>
      <c r="I52" s="176">
        <v>7.3900000000000006</v>
      </c>
      <c r="J52" s="176">
        <f t="shared" si="0"/>
        <v>98.759999999999991</v>
      </c>
      <c r="K52" s="176">
        <v>22.841944023425054</v>
      </c>
      <c r="L52" s="176">
        <f t="shared" si="1"/>
        <v>121.60194402342505</v>
      </c>
      <c r="M52" s="176">
        <v>30.7822883770266</v>
      </c>
      <c r="N52" s="178">
        <v>1</v>
      </c>
      <c r="O52" s="178"/>
    </row>
    <row r="53" spans="1:15" ht="15" customHeight="1">
      <c r="A53" s="172">
        <v>49</v>
      </c>
      <c r="B53" s="173">
        <v>1</v>
      </c>
      <c r="C53" s="174" t="s">
        <v>397</v>
      </c>
      <c r="D53" s="175" t="s">
        <v>673</v>
      </c>
      <c r="E53" s="172" t="s">
        <v>373</v>
      </c>
      <c r="F53" s="176">
        <v>120.45</v>
      </c>
      <c r="G53" s="177">
        <v>5.1100000000000003</v>
      </c>
      <c r="H53" s="176">
        <v>3.11</v>
      </c>
      <c r="I53" s="176">
        <v>8.9499999999999886</v>
      </c>
      <c r="J53" s="176">
        <f t="shared" si="0"/>
        <v>137.62</v>
      </c>
      <c r="K53" s="176">
        <v>31.829772544590483</v>
      </c>
      <c r="L53" s="176">
        <f t="shared" si="1"/>
        <v>169.44977254459047</v>
      </c>
      <c r="M53" s="176">
        <v>42.894476776492525</v>
      </c>
      <c r="N53" s="178">
        <v>2</v>
      </c>
      <c r="O53" s="178"/>
    </row>
    <row r="54" spans="1:15" ht="15" customHeight="1">
      <c r="A54" s="172">
        <v>50</v>
      </c>
      <c r="B54" s="173">
        <v>1</v>
      </c>
      <c r="C54" s="174" t="s">
        <v>397</v>
      </c>
      <c r="D54" s="175" t="s">
        <v>673</v>
      </c>
      <c r="E54" s="172" t="s">
        <v>398</v>
      </c>
      <c r="F54" s="176">
        <v>116.2</v>
      </c>
      <c r="G54" s="177">
        <v>5.1100000000000003</v>
      </c>
      <c r="H54" s="176">
        <v>2.69</v>
      </c>
      <c r="I54" s="176">
        <v>8.61</v>
      </c>
      <c r="J54" s="176">
        <f t="shared" si="0"/>
        <v>132.61000000000001</v>
      </c>
      <c r="K54" s="176">
        <v>30.671022650328034</v>
      </c>
      <c r="L54" s="176">
        <f t="shared" si="1"/>
        <v>163.28102265032805</v>
      </c>
      <c r="M54" s="176">
        <v>41.332920835130608</v>
      </c>
      <c r="N54" s="178">
        <v>1</v>
      </c>
      <c r="O54" s="178"/>
    </row>
    <row r="55" spans="1:15" ht="15" customHeight="1">
      <c r="A55" s="172">
        <v>51</v>
      </c>
      <c r="B55" s="173">
        <v>1</v>
      </c>
      <c r="C55" s="174" t="s">
        <v>397</v>
      </c>
      <c r="D55" s="175" t="s">
        <v>673</v>
      </c>
      <c r="E55" s="172" t="s">
        <v>399</v>
      </c>
      <c r="F55" s="176">
        <v>116.24</v>
      </c>
      <c r="G55" s="177">
        <v>5.18</v>
      </c>
      <c r="H55" s="176">
        <v>2.88</v>
      </c>
      <c r="I55" s="176">
        <v>8.5200000000000102</v>
      </c>
      <c r="J55" s="176">
        <f t="shared" si="0"/>
        <v>132.82</v>
      </c>
      <c r="K55" s="176">
        <v>30.719593005177355</v>
      </c>
      <c r="L55" s="176">
        <f t="shared" si="1"/>
        <v>163.53959300517735</v>
      </c>
      <c r="M55" s="176">
        <v>41.398375275786492</v>
      </c>
      <c r="N55" s="178">
        <v>1</v>
      </c>
      <c r="O55" s="178"/>
    </row>
    <row r="56" spans="1:15" ht="15" customHeight="1">
      <c r="A56" s="172">
        <v>52</v>
      </c>
      <c r="B56" s="173">
        <v>1</v>
      </c>
      <c r="C56" s="174" t="s">
        <v>397</v>
      </c>
      <c r="D56" s="175" t="s">
        <v>673</v>
      </c>
      <c r="E56" s="172" t="s">
        <v>400</v>
      </c>
      <c r="F56" s="176">
        <v>139.64999999999998</v>
      </c>
      <c r="G56" s="177">
        <v>6.54</v>
      </c>
      <c r="H56" s="176">
        <v>3.34</v>
      </c>
      <c r="I56" s="176">
        <v>8.9200000000000159</v>
      </c>
      <c r="J56" s="176">
        <f t="shared" si="0"/>
        <v>158.44999999999999</v>
      </c>
      <c r="K56" s="176">
        <v>36.647489170835357</v>
      </c>
      <c r="L56" s="176">
        <f t="shared" si="1"/>
        <v>195.09748917083533</v>
      </c>
      <c r="M56" s="176">
        <v>49.386933913931401</v>
      </c>
      <c r="N56" s="178">
        <v>2</v>
      </c>
      <c r="O56" s="178"/>
    </row>
    <row r="57" spans="1:15" ht="15" customHeight="1">
      <c r="A57" s="172">
        <v>53</v>
      </c>
      <c r="B57" s="173">
        <v>1</v>
      </c>
      <c r="C57" s="174" t="s">
        <v>397</v>
      </c>
      <c r="D57" s="175" t="s">
        <v>673</v>
      </c>
      <c r="E57" s="172" t="s">
        <v>401</v>
      </c>
      <c r="F57" s="176">
        <v>132.38999999999999</v>
      </c>
      <c r="G57" s="177">
        <v>6.66</v>
      </c>
      <c r="H57" s="176">
        <v>3.8</v>
      </c>
      <c r="I57" s="176">
        <v>11.240000000000009</v>
      </c>
      <c r="J57" s="176">
        <f t="shared" si="0"/>
        <v>154.09</v>
      </c>
      <c r="K57" s="176">
        <v>35.639076089201765</v>
      </c>
      <c r="L57" s="176">
        <f t="shared" si="1"/>
        <v>189.72907608920178</v>
      </c>
      <c r="M57" s="176">
        <v>48.027975050790104</v>
      </c>
      <c r="N57" s="178">
        <v>2</v>
      </c>
      <c r="O57" s="178"/>
    </row>
    <row r="58" spans="1:15" ht="15" customHeight="1">
      <c r="A58" s="172">
        <v>54</v>
      </c>
      <c r="B58" s="173">
        <v>1</v>
      </c>
      <c r="C58" s="174" t="s">
        <v>397</v>
      </c>
      <c r="D58" s="175" t="s">
        <v>342</v>
      </c>
      <c r="E58" s="172" t="s">
        <v>402</v>
      </c>
      <c r="F58" s="176">
        <v>83.77</v>
      </c>
      <c r="G58" s="177">
        <v>5.0199999999999996</v>
      </c>
      <c r="H58" s="176">
        <v>2.58</v>
      </c>
      <c r="I58" s="176">
        <v>7.2800000000000011</v>
      </c>
      <c r="J58" s="176">
        <f t="shared" si="0"/>
        <v>98.649999999999991</v>
      </c>
      <c r="K58" s="176">
        <v>22.81650240898017</v>
      </c>
      <c r="L58" s="176">
        <f t="shared" si="1"/>
        <v>121.46650240898016</v>
      </c>
      <c r="M58" s="176">
        <v>30.748002717635426</v>
      </c>
      <c r="N58" s="178">
        <v>1</v>
      </c>
      <c r="O58" s="178"/>
    </row>
    <row r="59" spans="1:15" ht="15" customHeight="1">
      <c r="A59" s="172">
        <v>55</v>
      </c>
      <c r="B59" s="173">
        <v>1</v>
      </c>
      <c r="C59" s="174" t="s">
        <v>397</v>
      </c>
      <c r="D59" s="175" t="s">
        <v>342</v>
      </c>
      <c r="E59" s="172" t="s">
        <v>403</v>
      </c>
      <c r="F59" s="176">
        <v>83.77</v>
      </c>
      <c r="G59" s="177">
        <v>5.0199999999999996</v>
      </c>
      <c r="H59" s="176">
        <v>2.58</v>
      </c>
      <c r="I59" s="176">
        <v>7.3900000000000006</v>
      </c>
      <c r="J59" s="176">
        <f t="shared" si="0"/>
        <v>98.759999999999991</v>
      </c>
      <c r="K59" s="176">
        <v>22.841944023425054</v>
      </c>
      <c r="L59" s="176">
        <f t="shared" si="1"/>
        <v>121.60194402342505</v>
      </c>
      <c r="M59" s="176">
        <v>30.7822883770266</v>
      </c>
      <c r="N59" s="178">
        <v>1</v>
      </c>
      <c r="O59" s="178"/>
    </row>
    <row r="60" spans="1:15" ht="15" customHeight="1">
      <c r="A60" s="172">
        <v>56</v>
      </c>
      <c r="B60" s="173">
        <v>1</v>
      </c>
      <c r="C60" s="174" t="s">
        <v>404</v>
      </c>
      <c r="D60" s="175" t="s">
        <v>673</v>
      </c>
      <c r="E60" s="172" t="s">
        <v>405</v>
      </c>
      <c r="F60" s="176">
        <v>120.45</v>
      </c>
      <c r="G60" s="177">
        <v>5.1100000000000003</v>
      </c>
      <c r="H60" s="176">
        <v>3.11</v>
      </c>
      <c r="I60" s="176">
        <v>8.9499999999999886</v>
      </c>
      <c r="J60" s="176">
        <f t="shared" si="0"/>
        <v>137.62</v>
      </c>
      <c r="K60" s="176">
        <v>31.829772544590483</v>
      </c>
      <c r="L60" s="176">
        <f t="shared" si="1"/>
        <v>169.44977254459047</v>
      </c>
      <c r="M60" s="176">
        <v>42.894476776492525</v>
      </c>
      <c r="N60" s="178">
        <v>2</v>
      </c>
      <c r="O60" s="178"/>
    </row>
    <row r="61" spans="1:15" ht="15" customHeight="1">
      <c r="A61" s="172">
        <v>57</v>
      </c>
      <c r="B61" s="173">
        <v>1</v>
      </c>
      <c r="C61" s="174" t="s">
        <v>404</v>
      </c>
      <c r="D61" s="175" t="s">
        <v>673</v>
      </c>
      <c r="E61" s="172" t="s">
        <v>406</v>
      </c>
      <c r="F61" s="176">
        <v>116.2</v>
      </c>
      <c r="G61" s="177">
        <v>5.1100000000000003</v>
      </c>
      <c r="H61" s="176">
        <v>2.69</v>
      </c>
      <c r="I61" s="176">
        <v>8.61</v>
      </c>
      <c r="J61" s="176">
        <f t="shared" si="0"/>
        <v>132.61000000000001</v>
      </c>
      <c r="K61" s="176">
        <v>30.671022650328034</v>
      </c>
      <c r="L61" s="176">
        <f t="shared" si="1"/>
        <v>163.28102265032805</v>
      </c>
      <c r="M61" s="176">
        <v>41.332920835130608</v>
      </c>
      <c r="N61" s="178">
        <v>1</v>
      </c>
      <c r="O61" s="178"/>
    </row>
    <row r="62" spans="1:15" ht="15" customHeight="1">
      <c r="A62" s="172">
        <v>58</v>
      </c>
      <c r="B62" s="173">
        <v>1</v>
      </c>
      <c r="C62" s="174" t="s">
        <v>404</v>
      </c>
      <c r="D62" s="175" t="s">
        <v>673</v>
      </c>
      <c r="E62" s="172" t="s">
        <v>407</v>
      </c>
      <c r="F62" s="176">
        <v>116.24</v>
      </c>
      <c r="G62" s="177">
        <v>5.18</v>
      </c>
      <c r="H62" s="176">
        <v>2.88</v>
      </c>
      <c r="I62" s="176">
        <v>8.5200000000000102</v>
      </c>
      <c r="J62" s="176">
        <f t="shared" si="0"/>
        <v>132.82</v>
      </c>
      <c r="K62" s="176">
        <v>30.719593005177355</v>
      </c>
      <c r="L62" s="176">
        <f t="shared" si="1"/>
        <v>163.53959300517735</v>
      </c>
      <c r="M62" s="176">
        <v>41.398375275786492</v>
      </c>
      <c r="N62" s="178">
        <v>1</v>
      </c>
      <c r="O62" s="178"/>
    </row>
    <row r="63" spans="1:15" ht="15" customHeight="1">
      <c r="A63" s="172">
        <v>59</v>
      </c>
      <c r="B63" s="173">
        <v>1</v>
      </c>
      <c r="C63" s="174" t="s">
        <v>404</v>
      </c>
      <c r="D63" s="175" t="s">
        <v>673</v>
      </c>
      <c r="E63" s="172" t="s">
        <v>408</v>
      </c>
      <c r="F63" s="176">
        <v>139.64999999999998</v>
      </c>
      <c r="G63" s="177">
        <v>6.54</v>
      </c>
      <c r="H63" s="176">
        <v>3.34</v>
      </c>
      <c r="I63" s="176">
        <v>8.9200000000000159</v>
      </c>
      <c r="J63" s="176">
        <f t="shared" si="0"/>
        <v>158.44999999999999</v>
      </c>
      <c r="K63" s="176">
        <v>36.647489170835357</v>
      </c>
      <c r="L63" s="176">
        <f t="shared" si="1"/>
        <v>195.09748917083533</v>
      </c>
      <c r="M63" s="176">
        <v>49.386933913931401</v>
      </c>
      <c r="N63" s="178">
        <v>2</v>
      </c>
      <c r="O63" s="178"/>
    </row>
    <row r="64" spans="1:15" ht="15" customHeight="1">
      <c r="A64" s="172">
        <v>60</v>
      </c>
      <c r="B64" s="173">
        <v>1</v>
      </c>
      <c r="C64" s="174" t="s">
        <v>404</v>
      </c>
      <c r="D64" s="175" t="s">
        <v>673</v>
      </c>
      <c r="E64" s="172" t="s">
        <v>409</v>
      </c>
      <c r="F64" s="176">
        <v>132.38999999999999</v>
      </c>
      <c r="G64" s="177">
        <v>6.66</v>
      </c>
      <c r="H64" s="176">
        <v>3.8</v>
      </c>
      <c r="I64" s="176">
        <v>11.240000000000009</v>
      </c>
      <c r="J64" s="176">
        <f t="shared" si="0"/>
        <v>154.09</v>
      </c>
      <c r="K64" s="176">
        <v>35.639076089201765</v>
      </c>
      <c r="L64" s="176">
        <f t="shared" si="1"/>
        <v>189.72907608920178</v>
      </c>
      <c r="M64" s="176">
        <v>48.027975050790104</v>
      </c>
      <c r="N64" s="178">
        <v>2</v>
      </c>
      <c r="O64" s="178"/>
    </row>
    <row r="65" spans="1:15" ht="15" customHeight="1">
      <c r="A65" s="172">
        <v>61</v>
      </c>
      <c r="B65" s="173">
        <v>1</v>
      </c>
      <c r="C65" s="174" t="s">
        <v>404</v>
      </c>
      <c r="D65" s="175" t="s">
        <v>342</v>
      </c>
      <c r="E65" s="172" t="s">
        <v>410</v>
      </c>
      <c r="F65" s="176">
        <v>83.77</v>
      </c>
      <c r="G65" s="177">
        <v>5.0199999999999996</v>
      </c>
      <c r="H65" s="176">
        <v>2.58</v>
      </c>
      <c r="I65" s="176">
        <v>7.2800000000000011</v>
      </c>
      <c r="J65" s="176">
        <f t="shared" si="0"/>
        <v>98.649999999999991</v>
      </c>
      <c r="K65" s="176">
        <v>22.81650240898017</v>
      </c>
      <c r="L65" s="176">
        <f t="shared" si="1"/>
        <v>121.46650240898016</v>
      </c>
      <c r="M65" s="176">
        <v>30.748002717635426</v>
      </c>
      <c r="N65" s="178">
        <v>1</v>
      </c>
      <c r="O65" s="178"/>
    </row>
    <row r="66" spans="1:15">
      <c r="A66" s="172">
        <v>62</v>
      </c>
      <c r="B66" s="173">
        <v>1</v>
      </c>
      <c r="C66" s="174" t="s">
        <v>404</v>
      </c>
      <c r="D66" s="175" t="s">
        <v>342</v>
      </c>
      <c r="E66" s="172" t="s">
        <v>411</v>
      </c>
      <c r="F66" s="176">
        <v>83.77</v>
      </c>
      <c r="G66" s="177">
        <v>5.0199999999999996</v>
      </c>
      <c r="H66" s="176">
        <v>2.58</v>
      </c>
      <c r="I66" s="176">
        <v>7.3900000000000006</v>
      </c>
      <c r="J66" s="176">
        <f t="shared" si="0"/>
        <v>98.759999999999991</v>
      </c>
      <c r="K66" s="176">
        <v>22.841944023425054</v>
      </c>
      <c r="L66" s="176">
        <f t="shared" si="1"/>
        <v>121.60194402342505</v>
      </c>
      <c r="M66" s="176">
        <v>30.7822883770266</v>
      </c>
      <c r="N66" s="178">
        <v>1</v>
      </c>
      <c r="O66" s="178"/>
    </row>
    <row r="67" spans="1:15" ht="15" customHeight="1">
      <c r="A67" s="172">
        <v>63</v>
      </c>
      <c r="B67" s="173">
        <v>1</v>
      </c>
      <c r="C67" s="174" t="s">
        <v>412</v>
      </c>
      <c r="D67" s="175" t="s">
        <v>673</v>
      </c>
      <c r="E67" s="172" t="s">
        <v>413</v>
      </c>
      <c r="F67" s="176">
        <v>120.45</v>
      </c>
      <c r="G67" s="177">
        <v>5.1100000000000003</v>
      </c>
      <c r="H67" s="176">
        <v>3.11</v>
      </c>
      <c r="I67" s="176">
        <v>8.9499999999999886</v>
      </c>
      <c r="J67" s="176">
        <f t="shared" si="0"/>
        <v>137.62</v>
      </c>
      <c r="K67" s="176">
        <v>31.829772544590483</v>
      </c>
      <c r="L67" s="176">
        <f t="shared" si="1"/>
        <v>169.44977254459047</v>
      </c>
      <c r="M67" s="176">
        <v>42.894476776492525</v>
      </c>
      <c r="N67" s="178">
        <v>2</v>
      </c>
      <c r="O67" s="178"/>
    </row>
    <row r="68" spans="1:15" ht="15" customHeight="1">
      <c r="A68" s="172">
        <v>64</v>
      </c>
      <c r="B68" s="173">
        <v>1</v>
      </c>
      <c r="C68" s="174" t="s">
        <v>412</v>
      </c>
      <c r="D68" s="175" t="s">
        <v>673</v>
      </c>
      <c r="E68" s="172" t="s">
        <v>414</v>
      </c>
      <c r="F68" s="176">
        <v>116.2</v>
      </c>
      <c r="G68" s="177">
        <v>5.1100000000000003</v>
      </c>
      <c r="H68" s="176">
        <v>2.69</v>
      </c>
      <c r="I68" s="176">
        <v>8.61</v>
      </c>
      <c r="J68" s="176">
        <f t="shared" si="0"/>
        <v>132.61000000000001</v>
      </c>
      <c r="K68" s="176">
        <v>30.671022650328034</v>
      </c>
      <c r="L68" s="176">
        <f t="shared" si="1"/>
        <v>163.28102265032805</v>
      </c>
      <c r="M68" s="176">
        <v>41.332920835130608</v>
      </c>
      <c r="N68" s="178">
        <v>1</v>
      </c>
      <c r="O68" s="178"/>
    </row>
    <row r="69" spans="1:15">
      <c r="A69" s="172">
        <v>65</v>
      </c>
      <c r="B69" s="173">
        <v>1</v>
      </c>
      <c r="C69" s="174" t="s">
        <v>412</v>
      </c>
      <c r="D69" s="175" t="s">
        <v>673</v>
      </c>
      <c r="E69" s="172" t="s">
        <v>415</v>
      </c>
      <c r="F69" s="176">
        <v>116.24</v>
      </c>
      <c r="G69" s="177">
        <v>5.18</v>
      </c>
      <c r="H69" s="176">
        <v>2.88</v>
      </c>
      <c r="I69" s="176">
        <v>8.5200000000000102</v>
      </c>
      <c r="J69" s="176">
        <f t="shared" si="0"/>
        <v>132.82</v>
      </c>
      <c r="K69" s="176">
        <v>30.719593005177355</v>
      </c>
      <c r="L69" s="176">
        <f t="shared" si="1"/>
        <v>163.53959300517735</v>
      </c>
      <c r="M69" s="176">
        <v>41.398375275786492</v>
      </c>
      <c r="N69" s="178">
        <v>1</v>
      </c>
      <c r="O69" s="178"/>
    </row>
    <row r="70" spans="1:15" ht="15" customHeight="1">
      <c r="A70" s="172">
        <v>66</v>
      </c>
      <c r="B70" s="173">
        <v>1</v>
      </c>
      <c r="C70" s="174" t="s">
        <v>412</v>
      </c>
      <c r="D70" s="175" t="s">
        <v>673</v>
      </c>
      <c r="E70" s="172" t="s">
        <v>416</v>
      </c>
      <c r="F70" s="176">
        <v>139.64999999999998</v>
      </c>
      <c r="G70" s="177">
        <v>6.54</v>
      </c>
      <c r="H70" s="176">
        <v>3.34</v>
      </c>
      <c r="I70" s="176">
        <v>8.9200000000000159</v>
      </c>
      <c r="J70" s="176">
        <f t="shared" ref="J70:J133" si="2">F70+G70+H70+I70</f>
        <v>158.44999999999999</v>
      </c>
      <c r="K70" s="176">
        <v>36.647489170835357</v>
      </c>
      <c r="L70" s="176">
        <f t="shared" ref="L70:L133" si="3">J70+K70</f>
        <v>195.09748917083533</v>
      </c>
      <c r="M70" s="176">
        <v>49.386933913931401</v>
      </c>
      <c r="N70" s="178">
        <v>2</v>
      </c>
      <c r="O70" s="178"/>
    </row>
    <row r="71" spans="1:15" ht="15" customHeight="1">
      <c r="A71" s="172">
        <v>67</v>
      </c>
      <c r="B71" s="173">
        <v>1</v>
      </c>
      <c r="C71" s="174" t="s">
        <v>412</v>
      </c>
      <c r="D71" s="175" t="s">
        <v>673</v>
      </c>
      <c r="E71" s="172" t="s">
        <v>417</v>
      </c>
      <c r="F71" s="176">
        <v>132.38999999999999</v>
      </c>
      <c r="G71" s="177">
        <v>6.66</v>
      </c>
      <c r="H71" s="176">
        <v>3.8</v>
      </c>
      <c r="I71" s="176">
        <v>11.240000000000009</v>
      </c>
      <c r="J71" s="176">
        <f t="shared" si="2"/>
        <v>154.09</v>
      </c>
      <c r="K71" s="176">
        <v>35.639076089201765</v>
      </c>
      <c r="L71" s="176">
        <f t="shared" si="3"/>
        <v>189.72907608920178</v>
      </c>
      <c r="M71" s="176">
        <v>48.027975050790104</v>
      </c>
      <c r="N71" s="178">
        <v>2</v>
      </c>
      <c r="O71" s="178"/>
    </row>
    <row r="72" spans="1:15" ht="15" customHeight="1">
      <c r="A72" s="172">
        <v>68</v>
      </c>
      <c r="B72" s="173">
        <v>1</v>
      </c>
      <c r="C72" s="174" t="s">
        <v>412</v>
      </c>
      <c r="D72" s="175" t="s">
        <v>342</v>
      </c>
      <c r="E72" s="172" t="s">
        <v>418</v>
      </c>
      <c r="F72" s="176">
        <v>83.77</v>
      </c>
      <c r="G72" s="177">
        <v>5.0199999999999996</v>
      </c>
      <c r="H72" s="176">
        <v>2.58</v>
      </c>
      <c r="I72" s="176">
        <v>7.2800000000000011</v>
      </c>
      <c r="J72" s="176">
        <f t="shared" si="2"/>
        <v>98.649999999999991</v>
      </c>
      <c r="K72" s="176">
        <v>22.81650240898017</v>
      </c>
      <c r="L72" s="176">
        <f t="shared" si="3"/>
        <v>121.46650240898016</v>
      </c>
      <c r="M72" s="176">
        <v>30.748002717635426</v>
      </c>
      <c r="N72" s="178">
        <v>1</v>
      </c>
      <c r="O72" s="178"/>
    </row>
    <row r="73" spans="1:15" ht="15" customHeight="1">
      <c r="A73" s="172">
        <v>69</v>
      </c>
      <c r="B73" s="173">
        <v>1</v>
      </c>
      <c r="C73" s="174" t="s">
        <v>412</v>
      </c>
      <c r="D73" s="175" t="s">
        <v>342</v>
      </c>
      <c r="E73" s="172" t="s">
        <v>419</v>
      </c>
      <c r="F73" s="176">
        <v>83.77</v>
      </c>
      <c r="G73" s="177">
        <v>5.0199999999999996</v>
      </c>
      <c r="H73" s="176">
        <v>2.58</v>
      </c>
      <c r="I73" s="176">
        <v>7.3900000000000006</v>
      </c>
      <c r="J73" s="176">
        <f t="shared" si="2"/>
        <v>98.759999999999991</v>
      </c>
      <c r="K73" s="176">
        <v>22.841944023425054</v>
      </c>
      <c r="L73" s="176">
        <f t="shared" si="3"/>
        <v>121.60194402342505</v>
      </c>
      <c r="M73" s="176">
        <v>30.7822883770266</v>
      </c>
      <c r="N73" s="178">
        <v>1</v>
      </c>
      <c r="O73" s="178"/>
    </row>
    <row r="74" spans="1:15" ht="15" customHeight="1">
      <c r="A74" s="172">
        <v>70</v>
      </c>
      <c r="B74" s="173">
        <v>1</v>
      </c>
      <c r="C74" s="174" t="s">
        <v>420</v>
      </c>
      <c r="D74" s="175" t="s">
        <v>673</v>
      </c>
      <c r="E74" s="172" t="s">
        <v>421</v>
      </c>
      <c r="F74" s="176">
        <v>120.45</v>
      </c>
      <c r="G74" s="177">
        <v>5.1100000000000003</v>
      </c>
      <c r="H74" s="176">
        <v>3.11</v>
      </c>
      <c r="I74" s="176">
        <v>8.9499999999999886</v>
      </c>
      <c r="J74" s="176">
        <f t="shared" si="2"/>
        <v>137.62</v>
      </c>
      <c r="K74" s="176">
        <v>31.829772544590483</v>
      </c>
      <c r="L74" s="176">
        <f t="shared" si="3"/>
        <v>169.44977254459047</v>
      </c>
      <c r="M74" s="176">
        <v>42.894476776492525</v>
      </c>
      <c r="N74" s="178">
        <v>2</v>
      </c>
      <c r="O74" s="178"/>
    </row>
    <row r="75" spans="1:15" ht="15" customHeight="1">
      <c r="A75" s="172">
        <v>71</v>
      </c>
      <c r="B75" s="173">
        <v>1</v>
      </c>
      <c r="C75" s="174" t="s">
        <v>420</v>
      </c>
      <c r="D75" s="175" t="s">
        <v>673</v>
      </c>
      <c r="E75" s="172" t="s">
        <v>422</v>
      </c>
      <c r="F75" s="176">
        <v>116.2</v>
      </c>
      <c r="G75" s="177">
        <v>5.1100000000000003</v>
      </c>
      <c r="H75" s="176">
        <v>2.69</v>
      </c>
      <c r="I75" s="176">
        <v>8.61</v>
      </c>
      <c r="J75" s="176">
        <f t="shared" si="2"/>
        <v>132.61000000000001</v>
      </c>
      <c r="K75" s="176">
        <v>30.671022650328034</v>
      </c>
      <c r="L75" s="176">
        <f t="shared" si="3"/>
        <v>163.28102265032805</v>
      </c>
      <c r="M75" s="176">
        <v>41.332920835130608</v>
      </c>
      <c r="N75" s="178">
        <v>1</v>
      </c>
      <c r="O75" s="178"/>
    </row>
    <row r="76" spans="1:15" ht="15" customHeight="1">
      <c r="A76" s="172">
        <v>72</v>
      </c>
      <c r="B76" s="173">
        <v>1</v>
      </c>
      <c r="C76" s="174" t="s">
        <v>420</v>
      </c>
      <c r="D76" s="175" t="s">
        <v>673</v>
      </c>
      <c r="E76" s="172" t="s">
        <v>423</v>
      </c>
      <c r="F76" s="176">
        <v>116.24</v>
      </c>
      <c r="G76" s="177">
        <v>5.18</v>
      </c>
      <c r="H76" s="176">
        <v>2.88</v>
      </c>
      <c r="I76" s="176">
        <v>8.5200000000000102</v>
      </c>
      <c r="J76" s="176">
        <f t="shared" si="2"/>
        <v>132.82</v>
      </c>
      <c r="K76" s="176">
        <v>30.719593005177355</v>
      </c>
      <c r="L76" s="176">
        <f t="shared" si="3"/>
        <v>163.53959300517735</v>
      </c>
      <c r="M76" s="176">
        <v>41.398375275786492</v>
      </c>
      <c r="N76" s="178">
        <v>1</v>
      </c>
      <c r="O76" s="178"/>
    </row>
    <row r="77" spans="1:15" ht="15" customHeight="1">
      <c r="A77" s="172">
        <v>73</v>
      </c>
      <c r="B77" s="173">
        <v>1</v>
      </c>
      <c r="C77" s="174" t="s">
        <v>420</v>
      </c>
      <c r="D77" s="175" t="s">
        <v>673</v>
      </c>
      <c r="E77" s="172" t="s">
        <v>424</v>
      </c>
      <c r="F77" s="176">
        <v>139.64999999999998</v>
      </c>
      <c r="G77" s="177">
        <v>6.54</v>
      </c>
      <c r="H77" s="176">
        <v>3.34</v>
      </c>
      <c r="I77" s="176">
        <v>8.9200000000000159</v>
      </c>
      <c r="J77" s="176">
        <f t="shared" si="2"/>
        <v>158.44999999999999</v>
      </c>
      <c r="K77" s="176">
        <v>36.647489170835357</v>
      </c>
      <c r="L77" s="176">
        <f t="shared" si="3"/>
        <v>195.09748917083533</v>
      </c>
      <c r="M77" s="176">
        <v>49.386933913931401</v>
      </c>
      <c r="N77" s="178">
        <v>2</v>
      </c>
      <c r="O77" s="178"/>
    </row>
    <row r="78" spans="1:15" ht="15" customHeight="1">
      <c r="A78" s="172">
        <v>74</v>
      </c>
      <c r="B78" s="173">
        <v>1</v>
      </c>
      <c r="C78" s="174" t="s">
        <v>420</v>
      </c>
      <c r="D78" s="175" t="s">
        <v>673</v>
      </c>
      <c r="E78" s="172" t="s">
        <v>425</v>
      </c>
      <c r="F78" s="176">
        <v>132.38999999999999</v>
      </c>
      <c r="G78" s="177">
        <v>6.66</v>
      </c>
      <c r="H78" s="176">
        <v>3.8</v>
      </c>
      <c r="I78" s="176">
        <v>11.240000000000009</v>
      </c>
      <c r="J78" s="176">
        <f t="shared" si="2"/>
        <v>154.09</v>
      </c>
      <c r="K78" s="176">
        <v>35.639076089201765</v>
      </c>
      <c r="L78" s="176">
        <f t="shared" si="3"/>
        <v>189.72907608920178</v>
      </c>
      <c r="M78" s="176">
        <v>48.027975050790104</v>
      </c>
      <c r="N78" s="178">
        <v>2</v>
      </c>
      <c r="O78" s="178"/>
    </row>
    <row r="79" spans="1:15" ht="15" customHeight="1">
      <c r="A79" s="172">
        <v>75</v>
      </c>
      <c r="B79" s="173">
        <v>1</v>
      </c>
      <c r="C79" s="174" t="s">
        <v>420</v>
      </c>
      <c r="D79" s="175" t="s">
        <v>342</v>
      </c>
      <c r="E79" s="172" t="s">
        <v>426</v>
      </c>
      <c r="F79" s="176">
        <v>83.77</v>
      </c>
      <c r="G79" s="177">
        <v>5.0199999999999996</v>
      </c>
      <c r="H79" s="176">
        <v>2.58</v>
      </c>
      <c r="I79" s="176">
        <v>7.2800000000000011</v>
      </c>
      <c r="J79" s="176">
        <f t="shared" si="2"/>
        <v>98.649999999999991</v>
      </c>
      <c r="K79" s="176">
        <v>22.81650240898017</v>
      </c>
      <c r="L79" s="176">
        <f t="shared" si="3"/>
        <v>121.46650240898016</v>
      </c>
      <c r="M79" s="176">
        <v>30.748002717635426</v>
      </c>
      <c r="N79" s="178">
        <v>1</v>
      </c>
      <c r="O79" s="178"/>
    </row>
    <row r="80" spans="1:15" ht="15" customHeight="1">
      <c r="A80" s="172">
        <v>76</v>
      </c>
      <c r="B80" s="173">
        <v>1</v>
      </c>
      <c r="C80" s="174" t="s">
        <v>420</v>
      </c>
      <c r="D80" s="175" t="s">
        <v>342</v>
      </c>
      <c r="E80" s="172" t="s">
        <v>427</v>
      </c>
      <c r="F80" s="176">
        <v>83.77</v>
      </c>
      <c r="G80" s="177">
        <v>5.0199999999999996</v>
      </c>
      <c r="H80" s="176">
        <v>2.58</v>
      </c>
      <c r="I80" s="176">
        <v>7.3900000000000006</v>
      </c>
      <c r="J80" s="176">
        <f t="shared" si="2"/>
        <v>98.759999999999991</v>
      </c>
      <c r="K80" s="176">
        <v>22.841944023425054</v>
      </c>
      <c r="L80" s="176">
        <f t="shared" si="3"/>
        <v>121.60194402342505</v>
      </c>
      <c r="M80" s="176">
        <v>30.7822883770266</v>
      </c>
      <c r="N80" s="178">
        <v>1</v>
      </c>
      <c r="O80" s="178"/>
    </row>
    <row r="81" spans="1:15" ht="15" customHeight="1">
      <c r="A81" s="172">
        <v>77</v>
      </c>
      <c r="B81" s="173">
        <v>1</v>
      </c>
      <c r="C81" s="174" t="s">
        <v>428</v>
      </c>
      <c r="D81" s="175" t="s">
        <v>673</v>
      </c>
      <c r="E81" s="172" t="s">
        <v>429</v>
      </c>
      <c r="F81" s="176">
        <v>120.45</v>
      </c>
      <c r="G81" s="177">
        <v>5.1100000000000003</v>
      </c>
      <c r="H81" s="176">
        <v>3.11</v>
      </c>
      <c r="I81" s="176">
        <v>8.9499999999999886</v>
      </c>
      <c r="J81" s="176">
        <f t="shared" si="2"/>
        <v>137.62</v>
      </c>
      <c r="K81" s="176">
        <v>31.829772544590483</v>
      </c>
      <c r="L81" s="176">
        <f t="shared" si="3"/>
        <v>169.44977254459047</v>
      </c>
      <c r="M81" s="176">
        <v>42.894476776492525</v>
      </c>
      <c r="N81" s="178">
        <v>2</v>
      </c>
      <c r="O81" s="178"/>
    </row>
    <row r="82" spans="1:15" ht="15" customHeight="1">
      <c r="A82" s="172">
        <v>78</v>
      </c>
      <c r="B82" s="173">
        <v>1</v>
      </c>
      <c r="C82" s="174" t="s">
        <v>428</v>
      </c>
      <c r="D82" s="175" t="s">
        <v>673</v>
      </c>
      <c r="E82" s="172" t="s">
        <v>430</v>
      </c>
      <c r="F82" s="176">
        <v>116.2</v>
      </c>
      <c r="G82" s="177">
        <v>5.1100000000000003</v>
      </c>
      <c r="H82" s="176">
        <v>2.69</v>
      </c>
      <c r="I82" s="176">
        <v>8.61</v>
      </c>
      <c r="J82" s="176">
        <f t="shared" si="2"/>
        <v>132.61000000000001</v>
      </c>
      <c r="K82" s="176">
        <v>30.671022650328034</v>
      </c>
      <c r="L82" s="176">
        <f t="shared" si="3"/>
        <v>163.28102265032805</v>
      </c>
      <c r="M82" s="176">
        <v>41.332920835130608</v>
      </c>
      <c r="N82" s="178">
        <v>1</v>
      </c>
      <c r="O82" s="178"/>
    </row>
    <row r="83" spans="1:15" ht="15" customHeight="1">
      <c r="A83" s="172">
        <v>79</v>
      </c>
      <c r="B83" s="173">
        <v>1</v>
      </c>
      <c r="C83" s="174" t="s">
        <v>428</v>
      </c>
      <c r="D83" s="175" t="s">
        <v>673</v>
      </c>
      <c r="E83" s="172" t="s">
        <v>431</v>
      </c>
      <c r="F83" s="176">
        <v>116.24</v>
      </c>
      <c r="G83" s="177">
        <v>5.18</v>
      </c>
      <c r="H83" s="176">
        <v>2.88</v>
      </c>
      <c r="I83" s="176">
        <v>8.5200000000000102</v>
      </c>
      <c r="J83" s="176">
        <f t="shared" si="2"/>
        <v>132.82</v>
      </c>
      <c r="K83" s="176">
        <v>30.719593005177355</v>
      </c>
      <c r="L83" s="176">
        <f t="shared" si="3"/>
        <v>163.53959300517735</v>
      </c>
      <c r="M83" s="176">
        <v>41.398375275786492</v>
      </c>
      <c r="N83" s="178">
        <v>1</v>
      </c>
      <c r="O83" s="178"/>
    </row>
    <row r="84" spans="1:15" ht="15" customHeight="1">
      <c r="A84" s="172">
        <v>80</v>
      </c>
      <c r="B84" s="173">
        <v>1</v>
      </c>
      <c r="C84" s="174" t="s">
        <v>428</v>
      </c>
      <c r="D84" s="175" t="s">
        <v>673</v>
      </c>
      <c r="E84" s="172" t="s">
        <v>432</v>
      </c>
      <c r="F84" s="176">
        <v>139.64999999999998</v>
      </c>
      <c r="G84" s="177">
        <v>6.54</v>
      </c>
      <c r="H84" s="176">
        <v>3.34</v>
      </c>
      <c r="I84" s="176">
        <v>8.9200000000000159</v>
      </c>
      <c r="J84" s="176">
        <f t="shared" si="2"/>
        <v>158.44999999999999</v>
      </c>
      <c r="K84" s="176">
        <v>36.647489170835357</v>
      </c>
      <c r="L84" s="176">
        <f t="shared" si="3"/>
        <v>195.09748917083533</v>
      </c>
      <c r="M84" s="176">
        <v>49.386933913931401</v>
      </c>
      <c r="N84" s="178">
        <v>2</v>
      </c>
      <c r="O84" s="178"/>
    </row>
    <row r="85" spans="1:15" ht="15" customHeight="1">
      <c r="A85" s="172">
        <v>81</v>
      </c>
      <c r="B85" s="173">
        <v>1</v>
      </c>
      <c r="C85" s="174" t="s">
        <v>428</v>
      </c>
      <c r="D85" s="175" t="s">
        <v>673</v>
      </c>
      <c r="E85" s="172" t="s">
        <v>433</v>
      </c>
      <c r="F85" s="176">
        <v>132.38999999999999</v>
      </c>
      <c r="G85" s="177">
        <v>6.66</v>
      </c>
      <c r="H85" s="176">
        <v>3.8</v>
      </c>
      <c r="I85" s="176">
        <v>11.240000000000009</v>
      </c>
      <c r="J85" s="176">
        <f t="shared" si="2"/>
        <v>154.09</v>
      </c>
      <c r="K85" s="176">
        <v>35.639076089201765</v>
      </c>
      <c r="L85" s="176">
        <f t="shared" si="3"/>
        <v>189.72907608920178</v>
      </c>
      <c r="M85" s="176">
        <v>48.027975050790104</v>
      </c>
      <c r="N85" s="178">
        <v>2</v>
      </c>
      <c r="O85" s="178"/>
    </row>
    <row r="86" spans="1:15" ht="15" customHeight="1">
      <c r="A86" s="172">
        <v>82</v>
      </c>
      <c r="B86" s="173">
        <v>1</v>
      </c>
      <c r="C86" s="174" t="s">
        <v>428</v>
      </c>
      <c r="D86" s="175" t="s">
        <v>342</v>
      </c>
      <c r="E86" s="172" t="s">
        <v>434</v>
      </c>
      <c r="F86" s="176">
        <v>83.77</v>
      </c>
      <c r="G86" s="177">
        <v>5.0199999999999996</v>
      </c>
      <c r="H86" s="176">
        <v>2.58</v>
      </c>
      <c r="I86" s="176">
        <v>7.2800000000000011</v>
      </c>
      <c r="J86" s="176">
        <f t="shared" si="2"/>
        <v>98.649999999999991</v>
      </c>
      <c r="K86" s="176">
        <v>22.81650240898017</v>
      </c>
      <c r="L86" s="176">
        <f t="shared" si="3"/>
        <v>121.46650240898016</v>
      </c>
      <c r="M86" s="176">
        <v>30.748002717635426</v>
      </c>
      <c r="N86" s="178">
        <v>1</v>
      </c>
      <c r="O86" s="178"/>
    </row>
    <row r="87" spans="1:15" ht="15" customHeight="1">
      <c r="A87" s="172">
        <v>83</v>
      </c>
      <c r="B87" s="173">
        <v>1</v>
      </c>
      <c r="C87" s="174" t="s">
        <v>428</v>
      </c>
      <c r="D87" s="175" t="s">
        <v>342</v>
      </c>
      <c r="E87" s="172" t="s">
        <v>435</v>
      </c>
      <c r="F87" s="176">
        <v>83.77</v>
      </c>
      <c r="G87" s="177">
        <v>5.0199999999999996</v>
      </c>
      <c r="H87" s="176">
        <v>2.58</v>
      </c>
      <c r="I87" s="176">
        <v>7.3900000000000006</v>
      </c>
      <c r="J87" s="176">
        <f t="shared" si="2"/>
        <v>98.759999999999991</v>
      </c>
      <c r="K87" s="176">
        <v>22.841944023425054</v>
      </c>
      <c r="L87" s="176">
        <f t="shared" si="3"/>
        <v>121.60194402342505</v>
      </c>
      <c r="M87" s="176">
        <v>30.7822883770266</v>
      </c>
      <c r="N87" s="178">
        <v>1</v>
      </c>
      <c r="O87" s="178"/>
    </row>
    <row r="88" spans="1:15" ht="15" customHeight="1">
      <c r="A88" s="172">
        <v>84</v>
      </c>
      <c r="B88" s="173">
        <v>1</v>
      </c>
      <c r="C88" s="174" t="s">
        <v>436</v>
      </c>
      <c r="D88" s="175" t="s">
        <v>673</v>
      </c>
      <c r="E88" s="172" t="s">
        <v>437</v>
      </c>
      <c r="F88" s="176">
        <v>120.45</v>
      </c>
      <c r="G88" s="177">
        <v>5.1100000000000003</v>
      </c>
      <c r="H88" s="176">
        <v>3.11</v>
      </c>
      <c r="I88" s="176">
        <v>8.9499999999999886</v>
      </c>
      <c r="J88" s="176">
        <f t="shared" si="2"/>
        <v>137.62</v>
      </c>
      <c r="K88" s="176">
        <v>31.829772544590483</v>
      </c>
      <c r="L88" s="176">
        <f t="shared" si="3"/>
        <v>169.44977254459047</v>
      </c>
      <c r="M88" s="176">
        <v>42.894476776492525</v>
      </c>
      <c r="N88" s="178">
        <v>2</v>
      </c>
      <c r="O88" s="178"/>
    </row>
    <row r="89" spans="1:15" ht="15" customHeight="1">
      <c r="A89" s="172">
        <v>85</v>
      </c>
      <c r="B89" s="173">
        <v>1</v>
      </c>
      <c r="C89" s="174" t="s">
        <v>436</v>
      </c>
      <c r="D89" s="175" t="s">
        <v>673</v>
      </c>
      <c r="E89" s="172" t="s">
        <v>438</v>
      </c>
      <c r="F89" s="176">
        <v>116.2</v>
      </c>
      <c r="G89" s="177">
        <v>5.1100000000000003</v>
      </c>
      <c r="H89" s="176">
        <v>2.69</v>
      </c>
      <c r="I89" s="176">
        <v>8.61</v>
      </c>
      <c r="J89" s="176">
        <f t="shared" si="2"/>
        <v>132.61000000000001</v>
      </c>
      <c r="K89" s="176">
        <v>30.671022650328034</v>
      </c>
      <c r="L89" s="176">
        <f t="shared" si="3"/>
        <v>163.28102265032805</v>
      </c>
      <c r="M89" s="176">
        <v>41.332920835130608</v>
      </c>
      <c r="N89" s="178">
        <v>1</v>
      </c>
      <c r="O89" s="178"/>
    </row>
    <row r="90" spans="1:15" ht="15" customHeight="1">
      <c r="A90" s="172">
        <v>86</v>
      </c>
      <c r="B90" s="173">
        <v>1</v>
      </c>
      <c r="C90" s="174" t="s">
        <v>436</v>
      </c>
      <c r="D90" s="175" t="s">
        <v>673</v>
      </c>
      <c r="E90" s="172" t="s">
        <v>439</v>
      </c>
      <c r="F90" s="176">
        <v>116.24</v>
      </c>
      <c r="G90" s="177">
        <v>5.18</v>
      </c>
      <c r="H90" s="176">
        <v>2.88</v>
      </c>
      <c r="I90" s="176">
        <v>8.5200000000000102</v>
      </c>
      <c r="J90" s="176">
        <f t="shared" si="2"/>
        <v>132.82</v>
      </c>
      <c r="K90" s="176">
        <v>30.719593005177355</v>
      </c>
      <c r="L90" s="176">
        <f t="shared" si="3"/>
        <v>163.53959300517735</v>
      </c>
      <c r="M90" s="176">
        <v>41.398375275786492</v>
      </c>
      <c r="N90" s="178">
        <v>1</v>
      </c>
      <c r="O90" s="178"/>
    </row>
    <row r="91" spans="1:15" ht="15" customHeight="1">
      <c r="A91" s="172">
        <v>87</v>
      </c>
      <c r="B91" s="173">
        <v>1</v>
      </c>
      <c r="C91" s="174" t="s">
        <v>436</v>
      </c>
      <c r="D91" s="175" t="s">
        <v>673</v>
      </c>
      <c r="E91" s="172" t="s">
        <v>440</v>
      </c>
      <c r="F91" s="176">
        <v>139.64999999999998</v>
      </c>
      <c r="G91" s="177">
        <v>6.54</v>
      </c>
      <c r="H91" s="176">
        <v>3.34</v>
      </c>
      <c r="I91" s="176">
        <v>8.9200000000000159</v>
      </c>
      <c r="J91" s="176">
        <f t="shared" si="2"/>
        <v>158.44999999999999</v>
      </c>
      <c r="K91" s="176">
        <v>36.647489170835357</v>
      </c>
      <c r="L91" s="176">
        <f t="shared" si="3"/>
        <v>195.09748917083533</v>
      </c>
      <c r="M91" s="176">
        <v>49.386933913931401</v>
      </c>
      <c r="N91" s="178">
        <v>2</v>
      </c>
      <c r="O91" s="178"/>
    </row>
    <row r="92" spans="1:15" ht="15" customHeight="1">
      <c r="A92" s="172">
        <v>88</v>
      </c>
      <c r="B92" s="173">
        <v>1</v>
      </c>
      <c r="C92" s="174" t="s">
        <v>436</v>
      </c>
      <c r="D92" s="175" t="s">
        <v>673</v>
      </c>
      <c r="E92" s="172" t="s">
        <v>441</v>
      </c>
      <c r="F92" s="176">
        <v>132.38999999999999</v>
      </c>
      <c r="G92" s="177">
        <v>6.66</v>
      </c>
      <c r="H92" s="176">
        <v>3.8</v>
      </c>
      <c r="I92" s="176">
        <v>11.240000000000009</v>
      </c>
      <c r="J92" s="176">
        <f t="shared" si="2"/>
        <v>154.09</v>
      </c>
      <c r="K92" s="176">
        <v>35.639076089201765</v>
      </c>
      <c r="L92" s="176">
        <f t="shared" si="3"/>
        <v>189.72907608920178</v>
      </c>
      <c r="M92" s="176">
        <v>48.027975050790104</v>
      </c>
      <c r="N92" s="178">
        <v>2</v>
      </c>
      <c r="O92" s="178"/>
    </row>
    <row r="93" spans="1:15" ht="15" customHeight="1">
      <c r="A93" s="172">
        <v>89</v>
      </c>
      <c r="B93" s="173">
        <v>1</v>
      </c>
      <c r="C93" s="174" t="s">
        <v>436</v>
      </c>
      <c r="D93" s="175" t="s">
        <v>342</v>
      </c>
      <c r="E93" s="172" t="s">
        <v>442</v>
      </c>
      <c r="F93" s="176">
        <v>83.77</v>
      </c>
      <c r="G93" s="177">
        <v>5.0199999999999996</v>
      </c>
      <c r="H93" s="176">
        <v>2.58</v>
      </c>
      <c r="I93" s="176">
        <v>7.2800000000000011</v>
      </c>
      <c r="J93" s="176">
        <f t="shared" si="2"/>
        <v>98.649999999999991</v>
      </c>
      <c r="K93" s="176">
        <v>22.81650240898017</v>
      </c>
      <c r="L93" s="176">
        <f t="shared" si="3"/>
        <v>121.46650240898016</v>
      </c>
      <c r="M93" s="176">
        <v>30.748002717635426</v>
      </c>
      <c r="N93" s="178">
        <v>1</v>
      </c>
      <c r="O93" s="178"/>
    </row>
    <row r="94" spans="1:15" ht="15" customHeight="1">
      <c r="A94" s="172">
        <v>90</v>
      </c>
      <c r="B94" s="173">
        <v>1</v>
      </c>
      <c r="C94" s="174" t="s">
        <v>436</v>
      </c>
      <c r="D94" s="175" t="s">
        <v>342</v>
      </c>
      <c r="E94" s="172" t="s">
        <v>443</v>
      </c>
      <c r="F94" s="176">
        <v>83.77</v>
      </c>
      <c r="G94" s="177">
        <v>5.0199999999999996</v>
      </c>
      <c r="H94" s="176">
        <v>2.58</v>
      </c>
      <c r="I94" s="176">
        <v>7.3900000000000006</v>
      </c>
      <c r="J94" s="176">
        <f t="shared" si="2"/>
        <v>98.759999999999991</v>
      </c>
      <c r="K94" s="176">
        <v>22.841944023425054</v>
      </c>
      <c r="L94" s="176">
        <f t="shared" si="3"/>
        <v>121.60194402342505</v>
      </c>
      <c r="M94" s="176">
        <v>30.7822883770266</v>
      </c>
      <c r="N94" s="178">
        <v>1</v>
      </c>
      <c r="O94" s="178"/>
    </row>
    <row r="95" spans="1:15" ht="15" customHeight="1">
      <c r="A95" s="172">
        <v>91</v>
      </c>
      <c r="B95" s="173">
        <v>1</v>
      </c>
      <c r="C95" s="174" t="s">
        <v>444</v>
      </c>
      <c r="D95" s="175" t="s">
        <v>673</v>
      </c>
      <c r="E95" s="172" t="s">
        <v>445</v>
      </c>
      <c r="F95" s="176">
        <v>120.45</v>
      </c>
      <c r="G95" s="177">
        <v>5.1100000000000003</v>
      </c>
      <c r="H95" s="176">
        <v>3.11</v>
      </c>
      <c r="I95" s="176">
        <v>8.9499999999999886</v>
      </c>
      <c r="J95" s="176">
        <f t="shared" si="2"/>
        <v>137.62</v>
      </c>
      <c r="K95" s="176">
        <v>31.829772544590483</v>
      </c>
      <c r="L95" s="176">
        <f t="shared" si="3"/>
        <v>169.44977254459047</v>
      </c>
      <c r="M95" s="176">
        <v>42.894476776492525</v>
      </c>
      <c r="N95" s="178">
        <v>2</v>
      </c>
      <c r="O95" s="178"/>
    </row>
    <row r="96" spans="1:15" ht="15" customHeight="1">
      <c r="A96" s="172">
        <v>92</v>
      </c>
      <c r="B96" s="173">
        <v>1</v>
      </c>
      <c r="C96" s="174" t="s">
        <v>444</v>
      </c>
      <c r="D96" s="175" t="s">
        <v>673</v>
      </c>
      <c r="E96" s="172" t="s">
        <v>446</v>
      </c>
      <c r="F96" s="176">
        <v>116.2</v>
      </c>
      <c r="G96" s="177">
        <v>5.1100000000000003</v>
      </c>
      <c r="H96" s="176">
        <v>2.69</v>
      </c>
      <c r="I96" s="176">
        <v>8.61</v>
      </c>
      <c r="J96" s="176">
        <f t="shared" si="2"/>
        <v>132.61000000000001</v>
      </c>
      <c r="K96" s="176">
        <v>30.671022650328034</v>
      </c>
      <c r="L96" s="176">
        <f t="shared" si="3"/>
        <v>163.28102265032805</v>
      </c>
      <c r="M96" s="176">
        <v>41.332920835130608</v>
      </c>
      <c r="N96" s="178">
        <v>1</v>
      </c>
      <c r="O96" s="178"/>
    </row>
    <row r="97" spans="1:15" ht="15" customHeight="1">
      <c r="A97" s="172">
        <v>93</v>
      </c>
      <c r="B97" s="173">
        <v>1</v>
      </c>
      <c r="C97" s="174" t="s">
        <v>444</v>
      </c>
      <c r="D97" s="175" t="s">
        <v>673</v>
      </c>
      <c r="E97" s="172" t="s">
        <v>447</v>
      </c>
      <c r="F97" s="176">
        <v>116.24</v>
      </c>
      <c r="G97" s="177">
        <v>5.18</v>
      </c>
      <c r="H97" s="176">
        <v>2.88</v>
      </c>
      <c r="I97" s="176">
        <v>8.5200000000000102</v>
      </c>
      <c r="J97" s="176">
        <f t="shared" si="2"/>
        <v>132.82</v>
      </c>
      <c r="K97" s="176">
        <v>30.719593005177355</v>
      </c>
      <c r="L97" s="176">
        <f t="shared" si="3"/>
        <v>163.53959300517735</v>
      </c>
      <c r="M97" s="176">
        <v>41.398375275786492</v>
      </c>
      <c r="N97" s="178">
        <v>1</v>
      </c>
      <c r="O97" s="178"/>
    </row>
    <row r="98" spans="1:15" ht="15" customHeight="1">
      <c r="A98" s="172">
        <v>94</v>
      </c>
      <c r="B98" s="173">
        <v>1</v>
      </c>
      <c r="C98" s="174" t="s">
        <v>444</v>
      </c>
      <c r="D98" s="175" t="s">
        <v>673</v>
      </c>
      <c r="E98" s="172" t="s">
        <v>448</v>
      </c>
      <c r="F98" s="176">
        <v>139.64999999999998</v>
      </c>
      <c r="G98" s="177">
        <v>6.54</v>
      </c>
      <c r="H98" s="176">
        <v>3.34</v>
      </c>
      <c r="I98" s="176">
        <v>8.9200000000000159</v>
      </c>
      <c r="J98" s="176">
        <f t="shared" si="2"/>
        <v>158.44999999999999</v>
      </c>
      <c r="K98" s="176">
        <v>36.647489170835357</v>
      </c>
      <c r="L98" s="176">
        <f t="shared" si="3"/>
        <v>195.09748917083533</v>
      </c>
      <c r="M98" s="176">
        <v>49.386933913931401</v>
      </c>
      <c r="N98" s="178">
        <v>2</v>
      </c>
      <c r="O98" s="178"/>
    </row>
    <row r="99" spans="1:15" ht="15" customHeight="1">
      <c r="A99" s="172">
        <v>95</v>
      </c>
      <c r="B99" s="173">
        <v>1</v>
      </c>
      <c r="C99" s="174" t="s">
        <v>444</v>
      </c>
      <c r="D99" s="175" t="s">
        <v>673</v>
      </c>
      <c r="E99" s="172" t="s">
        <v>449</v>
      </c>
      <c r="F99" s="176">
        <v>132.38999999999999</v>
      </c>
      <c r="G99" s="177">
        <v>6.66</v>
      </c>
      <c r="H99" s="176">
        <v>3.8</v>
      </c>
      <c r="I99" s="176">
        <v>11.240000000000009</v>
      </c>
      <c r="J99" s="176">
        <f t="shared" si="2"/>
        <v>154.09</v>
      </c>
      <c r="K99" s="176">
        <v>35.639076089201765</v>
      </c>
      <c r="L99" s="176">
        <f t="shared" si="3"/>
        <v>189.72907608920178</v>
      </c>
      <c r="M99" s="176">
        <v>48.027975050790104</v>
      </c>
      <c r="N99" s="178">
        <v>2</v>
      </c>
      <c r="O99" s="178"/>
    </row>
    <row r="100" spans="1:15" ht="15" customHeight="1">
      <c r="A100" s="172">
        <v>96</v>
      </c>
      <c r="B100" s="173">
        <v>1</v>
      </c>
      <c r="C100" s="174" t="s">
        <v>444</v>
      </c>
      <c r="D100" s="175" t="s">
        <v>342</v>
      </c>
      <c r="E100" s="172" t="s">
        <v>450</v>
      </c>
      <c r="F100" s="176">
        <v>83.77</v>
      </c>
      <c r="G100" s="177">
        <v>5.0199999999999996</v>
      </c>
      <c r="H100" s="176">
        <v>2.58</v>
      </c>
      <c r="I100" s="176">
        <v>7.2800000000000011</v>
      </c>
      <c r="J100" s="176">
        <f t="shared" si="2"/>
        <v>98.649999999999991</v>
      </c>
      <c r="K100" s="176">
        <v>22.81650240898017</v>
      </c>
      <c r="L100" s="176">
        <f t="shared" si="3"/>
        <v>121.46650240898016</v>
      </c>
      <c r="M100" s="176">
        <v>30.748002717635426</v>
      </c>
      <c r="N100" s="178">
        <v>1</v>
      </c>
      <c r="O100" s="178"/>
    </row>
    <row r="101" spans="1:15" ht="15" customHeight="1">
      <c r="A101" s="172">
        <v>97</v>
      </c>
      <c r="B101" s="173">
        <v>1</v>
      </c>
      <c r="C101" s="174" t="s">
        <v>444</v>
      </c>
      <c r="D101" s="175" t="s">
        <v>342</v>
      </c>
      <c r="E101" s="172" t="s">
        <v>451</v>
      </c>
      <c r="F101" s="176">
        <v>83.77</v>
      </c>
      <c r="G101" s="177">
        <v>5.0199999999999996</v>
      </c>
      <c r="H101" s="176">
        <v>2.58</v>
      </c>
      <c r="I101" s="176">
        <v>7.3900000000000006</v>
      </c>
      <c r="J101" s="176">
        <f t="shared" si="2"/>
        <v>98.759999999999991</v>
      </c>
      <c r="K101" s="176">
        <v>22.841944023425054</v>
      </c>
      <c r="L101" s="176">
        <f t="shared" si="3"/>
        <v>121.60194402342505</v>
      </c>
      <c r="M101" s="176">
        <v>30.7822883770266</v>
      </c>
      <c r="N101" s="178">
        <v>1</v>
      </c>
      <c r="O101" s="178"/>
    </row>
    <row r="102" spans="1:15" ht="15" customHeight="1">
      <c r="A102" s="172">
        <v>98</v>
      </c>
      <c r="B102" s="173">
        <v>1</v>
      </c>
      <c r="C102" s="174" t="s">
        <v>452</v>
      </c>
      <c r="D102" s="175" t="s">
        <v>673</v>
      </c>
      <c r="E102" s="172" t="s">
        <v>453</v>
      </c>
      <c r="F102" s="176">
        <v>120.45</v>
      </c>
      <c r="G102" s="177">
        <v>5.1100000000000003</v>
      </c>
      <c r="H102" s="176">
        <v>3.11</v>
      </c>
      <c r="I102" s="176">
        <v>8.9499999999999886</v>
      </c>
      <c r="J102" s="176">
        <f t="shared" si="2"/>
        <v>137.62</v>
      </c>
      <c r="K102" s="176">
        <v>31.829772544590483</v>
      </c>
      <c r="L102" s="176">
        <f t="shared" si="3"/>
        <v>169.44977254459047</v>
      </c>
      <c r="M102" s="176">
        <v>42.894476776492525</v>
      </c>
      <c r="N102" s="178">
        <v>2</v>
      </c>
      <c r="O102" s="178"/>
    </row>
    <row r="103" spans="1:15" ht="15" customHeight="1">
      <c r="A103" s="172">
        <v>99</v>
      </c>
      <c r="B103" s="173">
        <v>1</v>
      </c>
      <c r="C103" s="174" t="s">
        <v>452</v>
      </c>
      <c r="D103" s="175" t="s">
        <v>673</v>
      </c>
      <c r="E103" s="172" t="s">
        <v>454</v>
      </c>
      <c r="F103" s="176">
        <v>116.2</v>
      </c>
      <c r="G103" s="177">
        <v>5.1100000000000003</v>
      </c>
      <c r="H103" s="176">
        <v>2.69</v>
      </c>
      <c r="I103" s="176">
        <v>8.61</v>
      </c>
      <c r="J103" s="176">
        <f t="shared" si="2"/>
        <v>132.61000000000001</v>
      </c>
      <c r="K103" s="176">
        <v>30.671022650328034</v>
      </c>
      <c r="L103" s="176">
        <f t="shared" si="3"/>
        <v>163.28102265032805</v>
      </c>
      <c r="M103" s="176">
        <v>41.332920835130608</v>
      </c>
      <c r="N103" s="178">
        <v>1</v>
      </c>
      <c r="O103" s="178"/>
    </row>
    <row r="104" spans="1:15" ht="15" customHeight="1">
      <c r="A104" s="172">
        <v>100</v>
      </c>
      <c r="B104" s="173">
        <v>1</v>
      </c>
      <c r="C104" s="174" t="s">
        <v>452</v>
      </c>
      <c r="D104" s="175" t="s">
        <v>673</v>
      </c>
      <c r="E104" s="172" t="s">
        <v>455</v>
      </c>
      <c r="F104" s="176">
        <v>116.24</v>
      </c>
      <c r="G104" s="177">
        <v>5.18</v>
      </c>
      <c r="H104" s="176">
        <v>2.88</v>
      </c>
      <c r="I104" s="176">
        <v>8.5200000000000102</v>
      </c>
      <c r="J104" s="176">
        <f t="shared" si="2"/>
        <v>132.82</v>
      </c>
      <c r="K104" s="176">
        <v>30.719593005177355</v>
      </c>
      <c r="L104" s="176">
        <f t="shared" si="3"/>
        <v>163.53959300517735</v>
      </c>
      <c r="M104" s="176">
        <v>41.398375275786492</v>
      </c>
      <c r="N104" s="178">
        <v>1</v>
      </c>
      <c r="O104" s="178"/>
    </row>
    <row r="105" spans="1:15" ht="15" customHeight="1">
      <c r="A105" s="172">
        <v>101</v>
      </c>
      <c r="B105" s="173">
        <v>1</v>
      </c>
      <c r="C105" s="174" t="s">
        <v>452</v>
      </c>
      <c r="D105" s="175" t="s">
        <v>673</v>
      </c>
      <c r="E105" s="172" t="s">
        <v>456</v>
      </c>
      <c r="F105" s="176">
        <v>139.64999999999998</v>
      </c>
      <c r="G105" s="177">
        <v>6.54</v>
      </c>
      <c r="H105" s="176">
        <v>3.34</v>
      </c>
      <c r="I105" s="176">
        <v>8.9200000000000159</v>
      </c>
      <c r="J105" s="176">
        <f t="shared" si="2"/>
        <v>158.44999999999999</v>
      </c>
      <c r="K105" s="176">
        <v>36.647489170835357</v>
      </c>
      <c r="L105" s="176">
        <f t="shared" si="3"/>
        <v>195.09748917083533</v>
      </c>
      <c r="M105" s="176">
        <v>49.386933913931401</v>
      </c>
      <c r="N105" s="178">
        <v>2</v>
      </c>
      <c r="O105" s="178"/>
    </row>
    <row r="106" spans="1:15" ht="15" customHeight="1">
      <c r="A106" s="172">
        <v>102</v>
      </c>
      <c r="B106" s="173">
        <v>1</v>
      </c>
      <c r="C106" s="174" t="s">
        <v>452</v>
      </c>
      <c r="D106" s="175" t="s">
        <v>673</v>
      </c>
      <c r="E106" s="172" t="s">
        <v>457</v>
      </c>
      <c r="F106" s="176">
        <v>132.38999999999999</v>
      </c>
      <c r="G106" s="177">
        <v>6.66</v>
      </c>
      <c r="H106" s="176">
        <v>3.8</v>
      </c>
      <c r="I106" s="176">
        <v>11.240000000000009</v>
      </c>
      <c r="J106" s="176">
        <f t="shared" si="2"/>
        <v>154.09</v>
      </c>
      <c r="K106" s="176">
        <v>35.639076089201765</v>
      </c>
      <c r="L106" s="176">
        <f t="shared" si="3"/>
        <v>189.72907608920178</v>
      </c>
      <c r="M106" s="176">
        <v>48.027975050790104</v>
      </c>
      <c r="N106" s="178">
        <v>2</v>
      </c>
      <c r="O106" s="178"/>
    </row>
    <row r="107" spans="1:15" ht="15" customHeight="1">
      <c r="A107" s="172">
        <v>103</v>
      </c>
      <c r="B107" s="173">
        <v>1</v>
      </c>
      <c r="C107" s="174" t="s">
        <v>452</v>
      </c>
      <c r="D107" s="175" t="s">
        <v>342</v>
      </c>
      <c r="E107" s="172" t="s">
        <v>458</v>
      </c>
      <c r="F107" s="176">
        <v>83.77</v>
      </c>
      <c r="G107" s="177">
        <v>5.0199999999999996</v>
      </c>
      <c r="H107" s="176">
        <v>2.58</v>
      </c>
      <c r="I107" s="176">
        <v>7.2800000000000011</v>
      </c>
      <c r="J107" s="176">
        <f t="shared" si="2"/>
        <v>98.649999999999991</v>
      </c>
      <c r="K107" s="176">
        <v>22.81650240898017</v>
      </c>
      <c r="L107" s="176">
        <f t="shared" si="3"/>
        <v>121.46650240898016</v>
      </c>
      <c r="M107" s="176">
        <v>30.748002717635426</v>
      </c>
      <c r="N107" s="178">
        <v>1</v>
      </c>
      <c r="O107" s="178"/>
    </row>
    <row r="108" spans="1:15" ht="15" customHeight="1">
      <c r="A108" s="172">
        <v>104</v>
      </c>
      <c r="B108" s="173">
        <v>1</v>
      </c>
      <c r="C108" s="174" t="s">
        <v>452</v>
      </c>
      <c r="D108" s="175" t="s">
        <v>342</v>
      </c>
      <c r="E108" s="172" t="s">
        <v>459</v>
      </c>
      <c r="F108" s="176">
        <v>83.77</v>
      </c>
      <c r="G108" s="177">
        <v>5.0199999999999996</v>
      </c>
      <c r="H108" s="176">
        <v>2.58</v>
      </c>
      <c r="I108" s="176">
        <v>7.3900000000000006</v>
      </c>
      <c r="J108" s="176">
        <f t="shared" si="2"/>
        <v>98.759999999999991</v>
      </c>
      <c r="K108" s="176">
        <v>22.841944023425054</v>
      </c>
      <c r="L108" s="176">
        <f t="shared" si="3"/>
        <v>121.60194402342505</v>
      </c>
      <c r="M108" s="176">
        <v>30.7822883770266</v>
      </c>
      <c r="N108" s="178">
        <v>1</v>
      </c>
      <c r="O108" s="178"/>
    </row>
    <row r="109" spans="1:15" s="199" customFormat="1" ht="15" customHeight="1">
      <c r="A109" s="192">
        <v>105</v>
      </c>
      <c r="B109" s="193">
        <v>1</v>
      </c>
      <c r="C109" s="194" t="s">
        <v>460</v>
      </c>
      <c r="D109" s="195" t="s">
        <v>673</v>
      </c>
      <c r="E109" s="192" t="s">
        <v>461</v>
      </c>
      <c r="F109" s="196">
        <v>120.45</v>
      </c>
      <c r="G109" s="197">
        <v>5.1100000000000003</v>
      </c>
      <c r="H109" s="196">
        <v>3.11</v>
      </c>
      <c r="I109" s="196">
        <v>8.9499999999999886</v>
      </c>
      <c r="J109" s="196">
        <f t="shared" si="2"/>
        <v>137.62</v>
      </c>
      <c r="K109" s="196">
        <v>31.829772544590483</v>
      </c>
      <c r="L109" s="196">
        <f t="shared" si="3"/>
        <v>169.44977254459047</v>
      </c>
      <c r="M109" s="196">
        <v>42.894476776492525</v>
      </c>
      <c r="N109" s="198">
        <v>1</v>
      </c>
      <c r="O109" s="198"/>
    </row>
    <row r="110" spans="1:15" ht="15" customHeight="1">
      <c r="A110" s="172">
        <v>106</v>
      </c>
      <c r="B110" s="173">
        <v>1</v>
      </c>
      <c r="C110" s="174" t="s">
        <v>460</v>
      </c>
      <c r="D110" s="175" t="s">
        <v>673</v>
      </c>
      <c r="E110" s="172" t="s">
        <v>466</v>
      </c>
      <c r="F110" s="176">
        <v>116.2</v>
      </c>
      <c r="G110" s="177">
        <v>5.1100000000000003</v>
      </c>
      <c r="H110" s="176">
        <v>2.69</v>
      </c>
      <c r="I110" s="176">
        <v>8.61</v>
      </c>
      <c r="J110" s="176">
        <f t="shared" si="2"/>
        <v>132.61000000000001</v>
      </c>
      <c r="K110" s="176">
        <v>30.671022650328034</v>
      </c>
      <c r="L110" s="176">
        <f t="shared" si="3"/>
        <v>163.28102265032805</v>
      </c>
      <c r="M110" s="176">
        <v>41.332920835130608</v>
      </c>
      <c r="N110" s="178">
        <v>1</v>
      </c>
      <c r="O110" s="178"/>
    </row>
    <row r="111" spans="1:15" ht="15" customHeight="1">
      <c r="A111" s="172">
        <v>107</v>
      </c>
      <c r="B111" s="173">
        <v>1</v>
      </c>
      <c r="C111" s="174" t="s">
        <v>460</v>
      </c>
      <c r="D111" s="175" t="s">
        <v>673</v>
      </c>
      <c r="E111" s="172" t="s">
        <v>467</v>
      </c>
      <c r="F111" s="176">
        <v>116.24</v>
      </c>
      <c r="G111" s="177">
        <v>5.18</v>
      </c>
      <c r="H111" s="176">
        <v>2.88</v>
      </c>
      <c r="I111" s="176">
        <v>8.5200000000000102</v>
      </c>
      <c r="J111" s="176">
        <f t="shared" si="2"/>
        <v>132.82</v>
      </c>
      <c r="K111" s="176">
        <v>30.719593005177355</v>
      </c>
      <c r="L111" s="176">
        <f t="shared" si="3"/>
        <v>163.53959300517735</v>
      </c>
      <c r="M111" s="176">
        <v>41.398375275786492</v>
      </c>
      <c r="N111" s="178">
        <v>1</v>
      </c>
      <c r="O111" s="178"/>
    </row>
    <row r="112" spans="1:15" ht="15" customHeight="1">
      <c r="A112" s="172">
        <v>108</v>
      </c>
      <c r="B112" s="173">
        <v>1</v>
      </c>
      <c r="C112" s="174" t="s">
        <v>460</v>
      </c>
      <c r="D112" s="175" t="s">
        <v>673</v>
      </c>
      <c r="E112" s="172" t="s">
        <v>468</v>
      </c>
      <c r="F112" s="176">
        <v>139.64999999999998</v>
      </c>
      <c r="G112" s="177">
        <v>6.54</v>
      </c>
      <c r="H112" s="176">
        <v>3.34</v>
      </c>
      <c r="I112" s="176">
        <v>8.9200000000000159</v>
      </c>
      <c r="J112" s="176">
        <f t="shared" si="2"/>
        <v>158.44999999999999</v>
      </c>
      <c r="K112" s="176">
        <v>36.647489170835357</v>
      </c>
      <c r="L112" s="176">
        <f t="shared" si="3"/>
        <v>195.09748917083533</v>
      </c>
      <c r="M112" s="176">
        <v>49.386933913931401</v>
      </c>
      <c r="N112" s="178">
        <v>2</v>
      </c>
      <c r="O112" s="178"/>
    </row>
    <row r="113" spans="1:15" ht="15" customHeight="1">
      <c r="A113" s="172">
        <v>109</v>
      </c>
      <c r="B113" s="173">
        <v>1</v>
      </c>
      <c r="C113" s="174" t="s">
        <v>460</v>
      </c>
      <c r="D113" s="175" t="s">
        <v>673</v>
      </c>
      <c r="E113" s="172" t="s">
        <v>469</v>
      </c>
      <c r="F113" s="176">
        <v>132.38999999999999</v>
      </c>
      <c r="G113" s="177">
        <v>6.66</v>
      </c>
      <c r="H113" s="176">
        <v>3.8</v>
      </c>
      <c r="I113" s="176">
        <v>11.240000000000009</v>
      </c>
      <c r="J113" s="176">
        <f t="shared" si="2"/>
        <v>154.09</v>
      </c>
      <c r="K113" s="176">
        <v>35.639076089201765</v>
      </c>
      <c r="L113" s="176">
        <f t="shared" si="3"/>
        <v>189.72907608920178</v>
      </c>
      <c r="M113" s="176">
        <v>48.027975050790104</v>
      </c>
      <c r="N113" s="178">
        <v>2</v>
      </c>
      <c r="O113" s="178"/>
    </row>
    <row r="114" spans="1:15" ht="15" customHeight="1">
      <c r="A114" s="172">
        <v>110</v>
      </c>
      <c r="B114" s="173">
        <v>1</v>
      </c>
      <c r="C114" s="174" t="s">
        <v>460</v>
      </c>
      <c r="D114" s="175" t="s">
        <v>342</v>
      </c>
      <c r="E114" s="172" t="s">
        <v>470</v>
      </c>
      <c r="F114" s="176">
        <v>83.77</v>
      </c>
      <c r="G114" s="177">
        <v>5.0199999999999996</v>
      </c>
      <c r="H114" s="176">
        <v>2.58</v>
      </c>
      <c r="I114" s="176">
        <v>7.2800000000000011</v>
      </c>
      <c r="J114" s="176">
        <f t="shared" si="2"/>
        <v>98.649999999999991</v>
      </c>
      <c r="K114" s="176">
        <v>22.81650240898017</v>
      </c>
      <c r="L114" s="176">
        <f t="shared" si="3"/>
        <v>121.46650240898016</v>
      </c>
      <c r="M114" s="176">
        <v>30.748002717635426</v>
      </c>
      <c r="N114" s="178">
        <v>1</v>
      </c>
      <c r="O114" s="178"/>
    </row>
    <row r="115" spans="1:15" ht="15" customHeight="1">
      <c r="A115" s="172">
        <v>111</v>
      </c>
      <c r="B115" s="173">
        <v>1</v>
      </c>
      <c r="C115" s="174" t="s">
        <v>460</v>
      </c>
      <c r="D115" s="175" t="s">
        <v>342</v>
      </c>
      <c r="E115" s="172" t="s">
        <v>471</v>
      </c>
      <c r="F115" s="176">
        <v>83.77</v>
      </c>
      <c r="G115" s="177">
        <v>5.0199999999999996</v>
      </c>
      <c r="H115" s="176">
        <v>2.58</v>
      </c>
      <c r="I115" s="176">
        <v>7.3900000000000006</v>
      </c>
      <c r="J115" s="176">
        <f t="shared" si="2"/>
        <v>98.759999999999991</v>
      </c>
      <c r="K115" s="176">
        <v>22.841944023425054</v>
      </c>
      <c r="L115" s="176">
        <f t="shared" si="3"/>
        <v>121.60194402342505</v>
      </c>
      <c r="M115" s="176">
        <v>30.7822883770266</v>
      </c>
      <c r="N115" s="178">
        <v>1</v>
      </c>
      <c r="O115" s="178"/>
    </row>
    <row r="116" spans="1:15" ht="15" customHeight="1">
      <c r="A116" s="172">
        <v>112</v>
      </c>
      <c r="B116" s="173">
        <v>1</v>
      </c>
      <c r="C116" s="174" t="s">
        <v>472</v>
      </c>
      <c r="D116" s="175" t="s">
        <v>673</v>
      </c>
      <c r="E116" s="172" t="s">
        <v>462</v>
      </c>
      <c r="F116" s="176">
        <v>120.45</v>
      </c>
      <c r="G116" s="177">
        <v>5.1100000000000003</v>
      </c>
      <c r="H116" s="176">
        <v>3.11</v>
      </c>
      <c r="I116" s="176">
        <v>8.9499999999999886</v>
      </c>
      <c r="J116" s="176">
        <f t="shared" si="2"/>
        <v>137.62</v>
      </c>
      <c r="K116" s="176">
        <v>31.829772544590483</v>
      </c>
      <c r="L116" s="176">
        <f t="shared" si="3"/>
        <v>169.44977254459047</v>
      </c>
      <c r="M116" s="176">
        <v>42.894476776492525</v>
      </c>
      <c r="N116" s="178">
        <v>1</v>
      </c>
      <c r="O116" s="178"/>
    </row>
    <row r="117" spans="1:15" ht="15" customHeight="1">
      <c r="A117" s="172">
        <v>113</v>
      </c>
      <c r="B117" s="173">
        <v>1</v>
      </c>
      <c r="C117" s="174" t="s">
        <v>472</v>
      </c>
      <c r="D117" s="175" t="s">
        <v>673</v>
      </c>
      <c r="E117" s="172" t="s">
        <v>473</v>
      </c>
      <c r="F117" s="176">
        <v>116.2</v>
      </c>
      <c r="G117" s="177">
        <v>5.1100000000000003</v>
      </c>
      <c r="H117" s="176">
        <v>2.69</v>
      </c>
      <c r="I117" s="176">
        <v>8.61</v>
      </c>
      <c r="J117" s="176">
        <f t="shared" si="2"/>
        <v>132.61000000000001</v>
      </c>
      <c r="K117" s="176">
        <v>30.671022650328034</v>
      </c>
      <c r="L117" s="176">
        <f t="shared" si="3"/>
        <v>163.28102265032805</v>
      </c>
      <c r="M117" s="176">
        <v>41.332920835130608</v>
      </c>
      <c r="N117" s="178">
        <v>1</v>
      </c>
      <c r="O117" s="178"/>
    </row>
    <row r="118" spans="1:15" ht="15" customHeight="1">
      <c r="A118" s="172">
        <v>114</v>
      </c>
      <c r="B118" s="173">
        <v>1</v>
      </c>
      <c r="C118" s="174" t="s">
        <v>472</v>
      </c>
      <c r="D118" s="175" t="s">
        <v>673</v>
      </c>
      <c r="E118" s="172" t="s">
        <v>474</v>
      </c>
      <c r="F118" s="176">
        <v>116.24</v>
      </c>
      <c r="G118" s="177">
        <v>5.18</v>
      </c>
      <c r="H118" s="176">
        <v>2.88</v>
      </c>
      <c r="I118" s="176">
        <v>8.5200000000000102</v>
      </c>
      <c r="J118" s="176">
        <f t="shared" si="2"/>
        <v>132.82</v>
      </c>
      <c r="K118" s="176">
        <v>30.719593005177355</v>
      </c>
      <c r="L118" s="176">
        <f t="shared" si="3"/>
        <v>163.53959300517735</v>
      </c>
      <c r="M118" s="176">
        <v>41.398375275786492</v>
      </c>
      <c r="N118" s="178">
        <v>1</v>
      </c>
      <c r="O118" s="178"/>
    </row>
    <row r="119" spans="1:15" ht="15" customHeight="1">
      <c r="A119" s="172">
        <v>115</v>
      </c>
      <c r="B119" s="173">
        <v>1</v>
      </c>
      <c r="C119" s="174" t="s">
        <v>472</v>
      </c>
      <c r="D119" s="175" t="s">
        <v>673</v>
      </c>
      <c r="E119" s="172" t="s">
        <v>475</v>
      </c>
      <c r="F119" s="176">
        <v>139.64999999999998</v>
      </c>
      <c r="G119" s="177">
        <v>6.54</v>
      </c>
      <c r="H119" s="176">
        <v>3.34</v>
      </c>
      <c r="I119" s="176">
        <v>8.9200000000000159</v>
      </c>
      <c r="J119" s="176">
        <f t="shared" si="2"/>
        <v>158.44999999999999</v>
      </c>
      <c r="K119" s="176">
        <v>36.647489170835357</v>
      </c>
      <c r="L119" s="176">
        <f t="shared" si="3"/>
        <v>195.09748917083533</v>
      </c>
      <c r="M119" s="176">
        <v>49.386933913931401</v>
      </c>
      <c r="N119" s="178">
        <v>2</v>
      </c>
      <c r="O119" s="178"/>
    </row>
    <row r="120" spans="1:15" ht="15" customHeight="1">
      <c r="A120" s="172">
        <v>116</v>
      </c>
      <c r="B120" s="173">
        <v>1</v>
      </c>
      <c r="C120" s="174" t="s">
        <v>472</v>
      </c>
      <c r="D120" s="175" t="s">
        <v>673</v>
      </c>
      <c r="E120" s="172" t="s">
        <v>476</v>
      </c>
      <c r="F120" s="176">
        <v>132.38999999999999</v>
      </c>
      <c r="G120" s="177">
        <v>6.66</v>
      </c>
      <c r="H120" s="176">
        <v>3.8</v>
      </c>
      <c r="I120" s="176">
        <v>11.240000000000009</v>
      </c>
      <c r="J120" s="176">
        <f t="shared" si="2"/>
        <v>154.09</v>
      </c>
      <c r="K120" s="176">
        <v>35.639076089201765</v>
      </c>
      <c r="L120" s="176">
        <f t="shared" si="3"/>
        <v>189.72907608920178</v>
      </c>
      <c r="M120" s="176">
        <v>48.027975050790104</v>
      </c>
      <c r="N120" s="178">
        <v>2</v>
      </c>
      <c r="O120" s="178"/>
    </row>
    <row r="121" spans="1:15" ht="15" customHeight="1">
      <c r="A121" s="172">
        <v>117</v>
      </c>
      <c r="B121" s="173">
        <v>1</v>
      </c>
      <c r="C121" s="174" t="s">
        <v>472</v>
      </c>
      <c r="D121" s="175" t="s">
        <v>342</v>
      </c>
      <c r="E121" s="172" t="s">
        <v>477</v>
      </c>
      <c r="F121" s="176">
        <v>83.77</v>
      </c>
      <c r="G121" s="177">
        <v>5.0199999999999996</v>
      </c>
      <c r="H121" s="176">
        <v>2.58</v>
      </c>
      <c r="I121" s="176">
        <v>7.2800000000000011</v>
      </c>
      <c r="J121" s="176">
        <f t="shared" si="2"/>
        <v>98.649999999999991</v>
      </c>
      <c r="K121" s="176">
        <v>22.81650240898017</v>
      </c>
      <c r="L121" s="176">
        <f t="shared" si="3"/>
        <v>121.46650240898016</v>
      </c>
      <c r="M121" s="176">
        <v>30.748002717635426</v>
      </c>
      <c r="N121" s="178">
        <v>1</v>
      </c>
      <c r="O121" s="178"/>
    </row>
    <row r="122" spans="1:15" ht="15" customHeight="1">
      <c r="A122" s="172">
        <v>118</v>
      </c>
      <c r="B122" s="173">
        <v>1</v>
      </c>
      <c r="C122" s="174" t="s">
        <v>472</v>
      </c>
      <c r="D122" s="175" t="s">
        <v>342</v>
      </c>
      <c r="E122" s="172" t="s">
        <v>478</v>
      </c>
      <c r="F122" s="176">
        <v>83.77</v>
      </c>
      <c r="G122" s="177">
        <v>5.0199999999999996</v>
      </c>
      <c r="H122" s="176">
        <v>2.58</v>
      </c>
      <c r="I122" s="176">
        <v>7.3900000000000006</v>
      </c>
      <c r="J122" s="176">
        <f t="shared" si="2"/>
        <v>98.759999999999991</v>
      </c>
      <c r="K122" s="176">
        <v>22.841944023425054</v>
      </c>
      <c r="L122" s="176">
        <f t="shared" si="3"/>
        <v>121.60194402342505</v>
      </c>
      <c r="M122" s="176">
        <v>30.7822883770266</v>
      </c>
      <c r="N122" s="178">
        <v>1</v>
      </c>
      <c r="O122" s="178"/>
    </row>
    <row r="123" spans="1:15" ht="15" customHeight="1">
      <c r="A123" s="172">
        <v>119</v>
      </c>
      <c r="B123" s="173">
        <v>1</v>
      </c>
      <c r="C123" s="174" t="s">
        <v>479</v>
      </c>
      <c r="D123" s="175" t="s">
        <v>673</v>
      </c>
      <c r="E123" s="172" t="s">
        <v>463</v>
      </c>
      <c r="F123" s="176">
        <v>120.45</v>
      </c>
      <c r="G123" s="177">
        <v>5.1100000000000003</v>
      </c>
      <c r="H123" s="176">
        <v>3.11</v>
      </c>
      <c r="I123" s="176">
        <v>8.9499999999999886</v>
      </c>
      <c r="J123" s="176">
        <f t="shared" si="2"/>
        <v>137.62</v>
      </c>
      <c r="K123" s="176">
        <v>31.829772544590483</v>
      </c>
      <c r="L123" s="176">
        <f t="shared" si="3"/>
        <v>169.44977254459047</v>
      </c>
      <c r="M123" s="176">
        <v>42.894476776492525</v>
      </c>
      <c r="N123" s="178">
        <v>1</v>
      </c>
      <c r="O123" s="178"/>
    </row>
    <row r="124" spans="1:15" ht="15" customHeight="1">
      <c r="A124" s="172">
        <v>120</v>
      </c>
      <c r="B124" s="173">
        <v>1</v>
      </c>
      <c r="C124" s="174" t="s">
        <v>479</v>
      </c>
      <c r="D124" s="175" t="s">
        <v>673</v>
      </c>
      <c r="E124" s="172" t="s">
        <v>480</v>
      </c>
      <c r="F124" s="176">
        <v>116.2</v>
      </c>
      <c r="G124" s="177">
        <v>5.1100000000000003</v>
      </c>
      <c r="H124" s="176">
        <v>2.69</v>
      </c>
      <c r="I124" s="176">
        <v>8.61</v>
      </c>
      <c r="J124" s="176">
        <f t="shared" si="2"/>
        <v>132.61000000000001</v>
      </c>
      <c r="K124" s="176">
        <v>30.671022650328034</v>
      </c>
      <c r="L124" s="176">
        <f t="shared" si="3"/>
        <v>163.28102265032805</v>
      </c>
      <c r="M124" s="176">
        <v>41.332920835130608</v>
      </c>
      <c r="N124" s="178">
        <v>1</v>
      </c>
      <c r="O124" s="178"/>
    </row>
    <row r="125" spans="1:15" ht="15" customHeight="1">
      <c r="A125" s="172">
        <v>121</v>
      </c>
      <c r="B125" s="173">
        <v>1</v>
      </c>
      <c r="C125" s="174" t="s">
        <v>479</v>
      </c>
      <c r="D125" s="175" t="s">
        <v>673</v>
      </c>
      <c r="E125" s="172" t="s">
        <v>481</v>
      </c>
      <c r="F125" s="176">
        <v>116.24</v>
      </c>
      <c r="G125" s="177">
        <v>5.18</v>
      </c>
      <c r="H125" s="176">
        <v>2.88</v>
      </c>
      <c r="I125" s="176">
        <v>8.5200000000000102</v>
      </c>
      <c r="J125" s="176">
        <f t="shared" si="2"/>
        <v>132.82</v>
      </c>
      <c r="K125" s="176">
        <v>30.719593005177355</v>
      </c>
      <c r="L125" s="176">
        <f t="shared" si="3"/>
        <v>163.53959300517735</v>
      </c>
      <c r="M125" s="176">
        <v>41.398375275786492</v>
      </c>
      <c r="N125" s="178">
        <v>1</v>
      </c>
      <c r="O125" s="178"/>
    </row>
    <row r="126" spans="1:15" ht="15" customHeight="1">
      <c r="A126" s="172">
        <v>122</v>
      </c>
      <c r="B126" s="173">
        <v>1</v>
      </c>
      <c r="C126" s="174" t="s">
        <v>479</v>
      </c>
      <c r="D126" s="175" t="s">
        <v>673</v>
      </c>
      <c r="E126" s="172" t="s">
        <v>482</v>
      </c>
      <c r="F126" s="176">
        <v>139.64999999999998</v>
      </c>
      <c r="G126" s="177">
        <v>6.54</v>
      </c>
      <c r="H126" s="176">
        <v>3.34</v>
      </c>
      <c r="I126" s="176">
        <v>8.9200000000000159</v>
      </c>
      <c r="J126" s="176">
        <f t="shared" si="2"/>
        <v>158.44999999999999</v>
      </c>
      <c r="K126" s="176">
        <v>36.647489170835357</v>
      </c>
      <c r="L126" s="176">
        <f t="shared" si="3"/>
        <v>195.09748917083533</v>
      </c>
      <c r="M126" s="176">
        <v>49.386933913931401</v>
      </c>
      <c r="N126" s="178">
        <v>2</v>
      </c>
      <c r="O126" s="178"/>
    </row>
    <row r="127" spans="1:15" ht="15" customHeight="1">
      <c r="A127" s="172">
        <v>123</v>
      </c>
      <c r="B127" s="173">
        <v>1</v>
      </c>
      <c r="C127" s="174" t="s">
        <v>479</v>
      </c>
      <c r="D127" s="175" t="s">
        <v>673</v>
      </c>
      <c r="E127" s="172" t="s">
        <v>483</v>
      </c>
      <c r="F127" s="176">
        <v>132.38999999999999</v>
      </c>
      <c r="G127" s="177">
        <v>6.66</v>
      </c>
      <c r="H127" s="176">
        <v>3.8</v>
      </c>
      <c r="I127" s="176">
        <v>11.240000000000009</v>
      </c>
      <c r="J127" s="176">
        <f t="shared" si="2"/>
        <v>154.09</v>
      </c>
      <c r="K127" s="176">
        <v>35.639076089201765</v>
      </c>
      <c r="L127" s="176">
        <f t="shared" si="3"/>
        <v>189.72907608920178</v>
      </c>
      <c r="M127" s="176">
        <v>48.027975050790104</v>
      </c>
      <c r="N127" s="178">
        <v>2</v>
      </c>
      <c r="O127" s="178"/>
    </row>
    <row r="128" spans="1:15" ht="15" customHeight="1">
      <c r="A128" s="172">
        <v>124</v>
      </c>
      <c r="B128" s="173">
        <v>1</v>
      </c>
      <c r="C128" s="174" t="s">
        <v>479</v>
      </c>
      <c r="D128" s="175" t="s">
        <v>342</v>
      </c>
      <c r="E128" s="172" t="s">
        <v>484</v>
      </c>
      <c r="F128" s="176">
        <v>83.77</v>
      </c>
      <c r="G128" s="177">
        <v>5.0199999999999996</v>
      </c>
      <c r="H128" s="176">
        <v>2.58</v>
      </c>
      <c r="I128" s="176">
        <v>7.2800000000000011</v>
      </c>
      <c r="J128" s="176">
        <f t="shared" si="2"/>
        <v>98.649999999999991</v>
      </c>
      <c r="K128" s="176">
        <v>22.81650240898017</v>
      </c>
      <c r="L128" s="176">
        <f t="shared" si="3"/>
        <v>121.46650240898016</v>
      </c>
      <c r="M128" s="176">
        <v>30.748002717635426</v>
      </c>
      <c r="N128" s="178">
        <v>1</v>
      </c>
      <c r="O128" s="178"/>
    </row>
    <row r="129" spans="1:15" ht="15" customHeight="1">
      <c r="A129" s="172">
        <v>125</v>
      </c>
      <c r="B129" s="173">
        <v>1</v>
      </c>
      <c r="C129" s="174" t="s">
        <v>479</v>
      </c>
      <c r="D129" s="175" t="s">
        <v>342</v>
      </c>
      <c r="E129" s="172" t="s">
        <v>485</v>
      </c>
      <c r="F129" s="176">
        <v>83.77</v>
      </c>
      <c r="G129" s="177">
        <v>5.0199999999999996</v>
      </c>
      <c r="H129" s="176">
        <v>2.58</v>
      </c>
      <c r="I129" s="176">
        <v>7.3900000000000006</v>
      </c>
      <c r="J129" s="176">
        <f t="shared" si="2"/>
        <v>98.759999999999991</v>
      </c>
      <c r="K129" s="176">
        <v>22.841944023425054</v>
      </c>
      <c r="L129" s="176">
        <f t="shared" si="3"/>
        <v>121.60194402342505</v>
      </c>
      <c r="M129" s="176">
        <v>30.7822883770266</v>
      </c>
      <c r="N129" s="178">
        <v>1</v>
      </c>
      <c r="O129" s="178"/>
    </row>
    <row r="130" spans="1:15" ht="15" customHeight="1">
      <c r="A130" s="172">
        <v>126</v>
      </c>
      <c r="B130" s="173">
        <v>1</v>
      </c>
      <c r="C130" s="174" t="s">
        <v>486</v>
      </c>
      <c r="D130" s="175" t="s">
        <v>673</v>
      </c>
      <c r="E130" s="172" t="s">
        <v>464</v>
      </c>
      <c r="F130" s="176">
        <v>120.45</v>
      </c>
      <c r="G130" s="177">
        <v>5.1100000000000003</v>
      </c>
      <c r="H130" s="176">
        <v>3.11</v>
      </c>
      <c r="I130" s="176">
        <v>8.9499999999999886</v>
      </c>
      <c r="J130" s="176">
        <f t="shared" si="2"/>
        <v>137.62</v>
      </c>
      <c r="K130" s="176">
        <v>31.829772544590483</v>
      </c>
      <c r="L130" s="176">
        <f t="shared" si="3"/>
        <v>169.44977254459047</v>
      </c>
      <c r="M130" s="176">
        <v>42.894476776492525</v>
      </c>
      <c r="N130" s="178">
        <v>1</v>
      </c>
      <c r="O130" s="178"/>
    </row>
    <row r="131" spans="1:15" ht="15" customHeight="1">
      <c r="A131" s="172">
        <v>127</v>
      </c>
      <c r="B131" s="173">
        <v>1</v>
      </c>
      <c r="C131" s="174" t="s">
        <v>486</v>
      </c>
      <c r="D131" s="175" t="s">
        <v>673</v>
      </c>
      <c r="E131" s="172" t="s">
        <v>487</v>
      </c>
      <c r="F131" s="176">
        <v>116.2</v>
      </c>
      <c r="G131" s="177">
        <v>5.1100000000000003</v>
      </c>
      <c r="H131" s="176">
        <v>2.69</v>
      </c>
      <c r="I131" s="176">
        <v>8.61</v>
      </c>
      <c r="J131" s="176">
        <f t="shared" si="2"/>
        <v>132.61000000000001</v>
      </c>
      <c r="K131" s="176">
        <v>30.671022650328034</v>
      </c>
      <c r="L131" s="176">
        <f t="shared" si="3"/>
        <v>163.28102265032805</v>
      </c>
      <c r="M131" s="176">
        <v>41.332920835130608</v>
      </c>
      <c r="N131" s="178">
        <v>1</v>
      </c>
      <c r="O131" s="178"/>
    </row>
    <row r="132" spans="1:15" ht="15" customHeight="1">
      <c r="A132" s="172">
        <v>128</v>
      </c>
      <c r="B132" s="173">
        <v>1</v>
      </c>
      <c r="C132" s="174" t="s">
        <v>486</v>
      </c>
      <c r="D132" s="175" t="s">
        <v>673</v>
      </c>
      <c r="E132" s="172" t="s">
        <v>488</v>
      </c>
      <c r="F132" s="176">
        <v>116.24</v>
      </c>
      <c r="G132" s="177">
        <v>5.18</v>
      </c>
      <c r="H132" s="176">
        <v>2.88</v>
      </c>
      <c r="I132" s="176">
        <v>8.5200000000000102</v>
      </c>
      <c r="J132" s="176">
        <f t="shared" si="2"/>
        <v>132.82</v>
      </c>
      <c r="K132" s="176">
        <v>30.719593005177355</v>
      </c>
      <c r="L132" s="176">
        <f t="shared" si="3"/>
        <v>163.53959300517735</v>
      </c>
      <c r="M132" s="176">
        <v>41.398375275786492</v>
      </c>
      <c r="N132" s="178">
        <v>1</v>
      </c>
      <c r="O132" s="178"/>
    </row>
    <row r="133" spans="1:15" ht="15" customHeight="1">
      <c r="A133" s="172">
        <v>129</v>
      </c>
      <c r="B133" s="173">
        <v>1</v>
      </c>
      <c r="C133" s="174" t="s">
        <v>486</v>
      </c>
      <c r="D133" s="175" t="s">
        <v>673</v>
      </c>
      <c r="E133" s="172" t="s">
        <v>489</v>
      </c>
      <c r="F133" s="176">
        <v>139.64999999999998</v>
      </c>
      <c r="G133" s="177">
        <v>6.54</v>
      </c>
      <c r="H133" s="176">
        <v>3.34</v>
      </c>
      <c r="I133" s="176">
        <v>8.9200000000000159</v>
      </c>
      <c r="J133" s="176">
        <f t="shared" si="2"/>
        <v>158.44999999999999</v>
      </c>
      <c r="K133" s="176">
        <v>36.647489170835357</v>
      </c>
      <c r="L133" s="176">
        <f t="shared" si="3"/>
        <v>195.09748917083533</v>
      </c>
      <c r="M133" s="176">
        <v>49.386933913931401</v>
      </c>
      <c r="N133" s="178">
        <v>2</v>
      </c>
      <c r="O133" s="178"/>
    </row>
    <row r="134" spans="1:15" ht="15" customHeight="1">
      <c r="A134" s="172">
        <v>130</v>
      </c>
      <c r="B134" s="173">
        <v>1</v>
      </c>
      <c r="C134" s="174" t="s">
        <v>486</v>
      </c>
      <c r="D134" s="175" t="s">
        <v>673</v>
      </c>
      <c r="E134" s="172" t="s">
        <v>490</v>
      </c>
      <c r="F134" s="176">
        <v>132.38999999999999</v>
      </c>
      <c r="G134" s="177">
        <v>6.66</v>
      </c>
      <c r="H134" s="176">
        <v>3.8</v>
      </c>
      <c r="I134" s="176">
        <v>11.240000000000009</v>
      </c>
      <c r="J134" s="176">
        <f t="shared" ref="J134:J198" si="4">F134+G134+H134+I134</f>
        <v>154.09</v>
      </c>
      <c r="K134" s="176">
        <v>35.639076089201765</v>
      </c>
      <c r="L134" s="176">
        <f t="shared" ref="L134:L198" si="5">J134+K134</f>
        <v>189.72907608920178</v>
      </c>
      <c r="M134" s="176">
        <v>48.027975050790104</v>
      </c>
      <c r="N134" s="178">
        <v>2</v>
      </c>
      <c r="O134" s="178"/>
    </row>
    <row r="135" spans="1:15" ht="15" customHeight="1">
      <c r="A135" s="172">
        <v>131</v>
      </c>
      <c r="B135" s="173">
        <v>1</v>
      </c>
      <c r="C135" s="174" t="s">
        <v>486</v>
      </c>
      <c r="D135" s="175" t="s">
        <v>342</v>
      </c>
      <c r="E135" s="172" t="s">
        <v>491</v>
      </c>
      <c r="F135" s="176">
        <v>83.77</v>
      </c>
      <c r="G135" s="177">
        <v>5.0199999999999996</v>
      </c>
      <c r="H135" s="176">
        <v>2.58</v>
      </c>
      <c r="I135" s="176">
        <v>7.2800000000000011</v>
      </c>
      <c r="J135" s="176">
        <f t="shared" si="4"/>
        <v>98.649999999999991</v>
      </c>
      <c r="K135" s="176">
        <v>22.81650240898017</v>
      </c>
      <c r="L135" s="176">
        <f t="shared" si="5"/>
        <v>121.46650240898016</v>
      </c>
      <c r="M135" s="176">
        <v>30.748002717635426</v>
      </c>
      <c r="N135" s="178">
        <v>1</v>
      </c>
      <c r="O135" s="178"/>
    </row>
    <row r="136" spans="1:15" ht="15" customHeight="1">
      <c r="A136" s="172">
        <v>132</v>
      </c>
      <c r="B136" s="173">
        <v>1</v>
      </c>
      <c r="C136" s="174" t="s">
        <v>486</v>
      </c>
      <c r="D136" s="175" t="s">
        <v>342</v>
      </c>
      <c r="E136" s="172" t="s">
        <v>492</v>
      </c>
      <c r="F136" s="176">
        <v>83.77</v>
      </c>
      <c r="G136" s="177">
        <v>5.0199999999999996</v>
      </c>
      <c r="H136" s="176">
        <v>2.58</v>
      </c>
      <c r="I136" s="176">
        <v>7.3900000000000006</v>
      </c>
      <c r="J136" s="176">
        <f t="shared" si="4"/>
        <v>98.759999999999991</v>
      </c>
      <c r="K136" s="176">
        <v>22.841944023425054</v>
      </c>
      <c r="L136" s="176">
        <f t="shared" si="5"/>
        <v>121.60194402342505</v>
      </c>
      <c r="M136" s="176">
        <v>30.7822883770266</v>
      </c>
      <c r="N136" s="178">
        <v>1</v>
      </c>
      <c r="O136" s="178"/>
    </row>
    <row r="137" spans="1:15" ht="15" customHeight="1">
      <c r="A137" s="172">
        <v>133</v>
      </c>
      <c r="B137" s="173">
        <v>1</v>
      </c>
      <c r="C137" s="174" t="s">
        <v>493</v>
      </c>
      <c r="D137" s="175" t="s">
        <v>673</v>
      </c>
      <c r="E137" s="172" t="s">
        <v>465</v>
      </c>
      <c r="F137" s="176">
        <v>120.45</v>
      </c>
      <c r="G137" s="177">
        <v>5.1100000000000003</v>
      </c>
      <c r="H137" s="176">
        <v>3.11</v>
      </c>
      <c r="I137" s="176">
        <v>8.9499999999999886</v>
      </c>
      <c r="J137" s="176">
        <f t="shared" si="4"/>
        <v>137.62</v>
      </c>
      <c r="K137" s="176">
        <v>31.829772544590483</v>
      </c>
      <c r="L137" s="176">
        <f t="shared" si="5"/>
        <v>169.44977254459047</v>
      </c>
      <c r="M137" s="176">
        <v>42.894476776492525</v>
      </c>
      <c r="N137" s="178">
        <v>1</v>
      </c>
      <c r="O137" s="178"/>
    </row>
    <row r="138" spans="1:15" ht="15" customHeight="1">
      <c r="A138" s="172">
        <v>134</v>
      </c>
      <c r="B138" s="173">
        <v>1</v>
      </c>
      <c r="C138" s="174" t="s">
        <v>493</v>
      </c>
      <c r="D138" s="175" t="s">
        <v>673</v>
      </c>
      <c r="E138" s="172" t="s">
        <v>494</v>
      </c>
      <c r="F138" s="176">
        <v>116.2</v>
      </c>
      <c r="G138" s="177">
        <v>5.1100000000000003</v>
      </c>
      <c r="H138" s="176">
        <v>2.69</v>
      </c>
      <c r="I138" s="176">
        <v>8.61</v>
      </c>
      <c r="J138" s="176">
        <f t="shared" si="4"/>
        <v>132.61000000000001</v>
      </c>
      <c r="K138" s="176">
        <v>30.671022650328034</v>
      </c>
      <c r="L138" s="176">
        <f t="shared" si="5"/>
        <v>163.28102265032805</v>
      </c>
      <c r="M138" s="176">
        <v>41.332920835130608</v>
      </c>
      <c r="N138" s="178">
        <v>1</v>
      </c>
      <c r="O138" s="178"/>
    </row>
    <row r="139" spans="1:15" ht="15" customHeight="1">
      <c r="A139" s="172">
        <v>135</v>
      </c>
      <c r="B139" s="173">
        <v>1</v>
      </c>
      <c r="C139" s="174" t="s">
        <v>493</v>
      </c>
      <c r="D139" s="175" t="s">
        <v>673</v>
      </c>
      <c r="E139" s="172" t="s">
        <v>495</v>
      </c>
      <c r="F139" s="176">
        <v>116.24</v>
      </c>
      <c r="G139" s="177">
        <v>5.18</v>
      </c>
      <c r="H139" s="176">
        <v>2.88</v>
      </c>
      <c r="I139" s="176">
        <v>8.5200000000000102</v>
      </c>
      <c r="J139" s="176">
        <f t="shared" si="4"/>
        <v>132.82</v>
      </c>
      <c r="K139" s="176">
        <v>30.719593005177355</v>
      </c>
      <c r="L139" s="176">
        <f t="shared" si="5"/>
        <v>163.53959300517735</v>
      </c>
      <c r="M139" s="176">
        <v>41.398375275786492</v>
      </c>
      <c r="N139" s="178">
        <v>1</v>
      </c>
      <c r="O139" s="178"/>
    </row>
    <row r="140" spans="1:15" ht="15" customHeight="1">
      <c r="A140" s="172">
        <v>136</v>
      </c>
      <c r="B140" s="173">
        <v>1</v>
      </c>
      <c r="C140" s="174" t="s">
        <v>493</v>
      </c>
      <c r="D140" s="175" t="s">
        <v>673</v>
      </c>
      <c r="E140" s="172" t="s">
        <v>496</v>
      </c>
      <c r="F140" s="176">
        <v>139.64999999999998</v>
      </c>
      <c r="G140" s="177">
        <v>6.54</v>
      </c>
      <c r="H140" s="176">
        <v>3.34</v>
      </c>
      <c r="I140" s="176">
        <v>8.9200000000000159</v>
      </c>
      <c r="J140" s="176">
        <f t="shared" si="4"/>
        <v>158.44999999999999</v>
      </c>
      <c r="K140" s="176">
        <v>36.647489170835357</v>
      </c>
      <c r="L140" s="176">
        <f t="shared" si="5"/>
        <v>195.09748917083533</v>
      </c>
      <c r="M140" s="176">
        <v>49.386933913931401</v>
      </c>
      <c r="N140" s="178">
        <v>2</v>
      </c>
      <c r="O140" s="178"/>
    </row>
    <row r="141" spans="1:15" ht="15" customHeight="1">
      <c r="A141" s="172">
        <v>137</v>
      </c>
      <c r="B141" s="173">
        <v>1</v>
      </c>
      <c r="C141" s="174" t="s">
        <v>493</v>
      </c>
      <c r="D141" s="175" t="s">
        <v>673</v>
      </c>
      <c r="E141" s="172" t="s">
        <v>497</v>
      </c>
      <c r="F141" s="176">
        <v>132.38999999999999</v>
      </c>
      <c r="G141" s="177">
        <v>6.66</v>
      </c>
      <c r="H141" s="176">
        <v>3.8</v>
      </c>
      <c r="I141" s="176">
        <v>11.240000000000009</v>
      </c>
      <c r="J141" s="176">
        <f t="shared" si="4"/>
        <v>154.09</v>
      </c>
      <c r="K141" s="176">
        <v>35.639076089201765</v>
      </c>
      <c r="L141" s="176">
        <f t="shared" si="5"/>
        <v>189.72907608920178</v>
      </c>
      <c r="M141" s="176">
        <v>48.027975050790104</v>
      </c>
      <c r="N141" s="178">
        <v>2</v>
      </c>
      <c r="O141" s="178"/>
    </row>
    <row r="142" spans="1:15" ht="15" customHeight="1">
      <c r="A142" s="172">
        <v>138</v>
      </c>
      <c r="B142" s="173">
        <v>1</v>
      </c>
      <c r="C142" s="174" t="s">
        <v>493</v>
      </c>
      <c r="D142" s="175" t="s">
        <v>342</v>
      </c>
      <c r="E142" s="172" t="s">
        <v>498</v>
      </c>
      <c r="F142" s="176">
        <v>83.77</v>
      </c>
      <c r="G142" s="177">
        <v>5.0199999999999996</v>
      </c>
      <c r="H142" s="176">
        <v>2.58</v>
      </c>
      <c r="I142" s="176">
        <v>7.2800000000000011</v>
      </c>
      <c r="J142" s="176">
        <f t="shared" si="4"/>
        <v>98.649999999999991</v>
      </c>
      <c r="K142" s="176">
        <v>22.81650240898017</v>
      </c>
      <c r="L142" s="176">
        <f t="shared" si="5"/>
        <v>121.46650240898016</v>
      </c>
      <c r="M142" s="176">
        <v>30.748002717635426</v>
      </c>
      <c r="N142" s="178">
        <v>1</v>
      </c>
      <c r="O142" s="178"/>
    </row>
    <row r="143" spans="1:15" ht="15" customHeight="1">
      <c r="A143" s="172">
        <v>139</v>
      </c>
      <c r="B143" s="173">
        <v>1</v>
      </c>
      <c r="C143" s="174" t="s">
        <v>493</v>
      </c>
      <c r="D143" s="175" t="s">
        <v>342</v>
      </c>
      <c r="E143" s="172" t="s">
        <v>499</v>
      </c>
      <c r="F143" s="176">
        <v>83.77</v>
      </c>
      <c r="G143" s="177">
        <v>5.0199999999999996</v>
      </c>
      <c r="H143" s="176">
        <v>2.58</v>
      </c>
      <c r="I143" s="176">
        <v>7.3900000000000006</v>
      </c>
      <c r="J143" s="176">
        <f t="shared" si="4"/>
        <v>98.759999999999991</v>
      </c>
      <c r="K143" s="176">
        <v>22.841944023425054</v>
      </c>
      <c r="L143" s="176">
        <f t="shared" si="5"/>
        <v>121.60194402342505</v>
      </c>
      <c r="M143" s="176">
        <v>30.7822883770266</v>
      </c>
      <c r="N143" s="178">
        <v>1</v>
      </c>
      <c r="O143" s="178"/>
    </row>
    <row r="144" spans="1:15" ht="15" customHeight="1">
      <c r="A144" s="172">
        <v>140</v>
      </c>
      <c r="B144" s="173">
        <v>1</v>
      </c>
      <c r="C144" s="174" t="s">
        <v>500</v>
      </c>
      <c r="D144" s="175" t="s">
        <v>673</v>
      </c>
      <c r="E144" s="172" t="s">
        <v>501</v>
      </c>
      <c r="F144" s="176">
        <v>120.45</v>
      </c>
      <c r="G144" s="177">
        <v>5.1100000000000003</v>
      </c>
      <c r="H144" s="176">
        <v>3.11</v>
      </c>
      <c r="I144" s="176">
        <v>8.9499999999999886</v>
      </c>
      <c r="J144" s="176">
        <f t="shared" si="4"/>
        <v>137.62</v>
      </c>
      <c r="K144" s="176">
        <v>31.829772544590483</v>
      </c>
      <c r="L144" s="176">
        <f t="shared" si="5"/>
        <v>169.44977254459047</v>
      </c>
      <c r="M144" s="176">
        <v>42.894476776492525</v>
      </c>
      <c r="N144" s="178">
        <v>1</v>
      </c>
      <c r="O144" s="178"/>
    </row>
    <row r="145" spans="1:15" ht="15" customHeight="1">
      <c r="A145" s="172">
        <v>141</v>
      </c>
      <c r="B145" s="173">
        <v>1</v>
      </c>
      <c r="C145" s="174" t="s">
        <v>500</v>
      </c>
      <c r="D145" s="175" t="s">
        <v>673</v>
      </c>
      <c r="E145" s="172" t="s">
        <v>502</v>
      </c>
      <c r="F145" s="176">
        <v>116.2</v>
      </c>
      <c r="G145" s="177">
        <v>5.1100000000000003</v>
      </c>
      <c r="H145" s="176">
        <v>2.69</v>
      </c>
      <c r="I145" s="176">
        <v>8.61</v>
      </c>
      <c r="J145" s="176">
        <f t="shared" si="4"/>
        <v>132.61000000000001</v>
      </c>
      <c r="K145" s="176">
        <v>30.671022650328034</v>
      </c>
      <c r="L145" s="176">
        <f t="shared" si="5"/>
        <v>163.28102265032805</v>
      </c>
      <c r="M145" s="176">
        <v>41.332920835130608</v>
      </c>
      <c r="N145" s="178">
        <v>1</v>
      </c>
      <c r="O145" s="178"/>
    </row>
    <row r="146" spans="1:15" ht="15" customHeight="1">
      <c r="A146" s="172">
        <v>142</v>
      </c>
      <c r="B146" s="173">
        <v>1</v>
      </c>
      <c r="C146" s="174" t="s">
        <v>500</v>
      </c>
      <c r="D146" s="175" t="s">
        <v>673</v>
      </c>
      <c r="E146" s="172" t="s">
        <v>503</v>
      </c>
      <c r="F146" s="176">
        <v>116.24</v>
      </c>
      <c r="G146" s="177">
        <v>5.18</v>
      </c>
      <c r="H146" s="176">
        <v>2.88</v>
      </c>
      <c r="I146" s="176">
        <v>8.5200000000000102</v>
      </c>
      <c r="J146" s="176">
        <f t="shared" si="4"/>
        <v>132.82</v>
      </c>
      <c r="K146" s="176">
        <v>30.719593005177355</v>
      </c>
      <c r="L146" s="176">
        <f t="shared" si="5"/>
        <v>163.53959300517735</v>
      </c>
      <c r="M146" s="176">
        <v>41.398375275786492</v>
      </c>
      <c r="N146" s="178">
        <v>1</v>
      </c>
      <c r="O146" s="178"/>
    </row>
    <row r="147" spans="1:15" ht="15" customHeight="1">
      <c r="A147" s="172">
        <v>143</v>
      </c>
      <c r="B147" s="173">
        <v>1</v>
      </c>
      <c r="C147" s="174" t="s">
        <v>500</v>
      </c>
      <c r="D147" s="175" t="s">
        <v>673</v>
      </c>
      <c r="E147" s="172" t="s">
        <v>504</v>
      </c>
      <c r="F147" s="176">
        <v>139.64999999999998</v>
      </c>
      <c r="G147" s="177">
        <v>6.54</v>
      </c>
      <c r="H147" s="176">
        <v>3.34</v>
      </c>
      <c r="I147" s="176">
        <v>8.9200000000000159</v>
      </c>
      <c r="J147" s="176">
        <f t="shared" si="4"/>
        <v>158.44999999999999</v>
      </c>
      <c r="K147" s="176">
        <v>36.647489170835357</v>
      </c>
      <c r="L147" s="176">
        <f t="shared" si="5"/>
        <v>195.09748917083533</v>
      </c>
      <c r="M147" s="176">
        <v>49.386933913931401</v>
      </c>
      <c r="N147" s="178">
        <v>2</v>
      </c>
      <c r="O147" s="178"/>
    </row>
    <row r="148" spans="1:15" ht="15" customHeight="1">
      <c r="A148" s="172">
        <v>144</v>
      </c>
      <c r="B148" s="173">
        <v>1</v>
      </c>
      <c r="C148" s="174" t="s">
        <v>500</v>
      </c>
      <c r="D148" s="175" t="s">
        <v>673</v>
      </c>
      <c r="E148" s="172" t="s">
        <v>505</v>
      </c>
      <c r="F148" s="176">
        <v>132.38999999999999</v>
      </c>
      <c r="G148" s="177">
        <v>6.66</v>
      </c>
      <c r="H148" s="176">
        <v>3.8</v>
      </c>
      <c r="I148" s="176">
        <v>11.240000000000009</v>
      </c>
      <c r="J148" s="176">
        <f t="shared" si="4"/>
        <v>154.09</v>
      </c>
      <c r="K148" s="176">
        <v>35.639076089201765</v>
      </c>
      <c r="L148" s="176">
        <f t="shared" si="5"/>
        <v>189.72907608920178</v>
      </c>
      <c r="M148" s="176">
        <v>48.027975050790104</v>
      </c>
      <c r="N148" s="178">
        <v>2</v>
      </c>
      <c r="O148" s="178"/>
    </row>
    <row r="149" spans="1:15" ht="15" customHeight="1">
      <c r="A149" s="172">
        <v>145</v>
      </c>
      <c r="B149" s="173">
        <v>1</v>
      </c>
      <c r="C149" s="174" t="s">
        <v>500</v>
      </c>
      <c r="D149" s="175" t="s">
        <v>342</v>
      </c>
      <c r="E149" s="172" t="s">
        <v>506</v>
      </c>
      <c r="F149" s="176">
        <v>83.77</v>
      </c>
      <c r="G149" s="177">
        <v>5.0199999999999996</v>
      </c>
      <c r="H149" s="176">
        <v>2.58</v>
      </c>
      <c r="I149" s="176">
        <v>7.2800000000000011</v>
      </c>
      <c r="J149" s="176">
        <f t="shared" si="4"/>
        <v>98.649999999999991</v>
      </c>
      <c r="K149" s="176">
        <v>22.81650240898017</v>
      </c>
      <c r="L149" s="176">
        <f t="shared" si="5"/>
        <v>121.46650240898016</v>
      </c>
      <c r="M149" s="176">
        <v>30.748002717635426</v>
      </c>
      <c r="N149" s="178">
        <v>1</v>
      </c>
      <c r="O149" s="178"/>
    </row>
    <row r="150" spans="1:15" ht="15" customHeight="1">
      <c r="A150" s="172">
        <v>146</v>
      </c>
      <c r="B150" s="173">
        <v>1</v>
      </c>
      <c r="C150" s="174" t="s">
        <v>500</v>
      </c>
      <c r="D150" s="175" t="s">
        <v>342</v>
      </c>
      <c r="E150" s="172" t="s">
        <v>507</v>
      </c>
      <c r="F150" s="176">
        <v>83.77</v>
      </c>
      <c r="G150" s="177">
        <v>5.0199999999999996</v>
      </c>
      <c r="H150" s="176">
        <v>2.58</v>
      </c>
      <c r="I150" s="176">
        <v>7.3900000000000006</v>
      </c>
      <c r="J150" s="176">
        <f t="shared" si="4"/>
        <v>98.759999999999991</v>
      </c>
      <c r="K150" s="176">
        <v>22.841944023425054</v>
      </c>
      <c r="L150" s="176">
        <f t="shared" si="5"/>
        <v>121.60194402342505</v>
      </c>
      <c r="M150" s="176">
        <v>30.7822883770266</v>
      </c>
      <c r="N150" s="178">
        <v>1</v>
      </c>
      <c r="O150" s="178"/>
    </row>
    <row r="151" spans="1:15" ht="15" customHeight="1">
      <c r="A151" s="172">
        <v>147</v>
      </c>
      <c r="B151" s="173">
        <v>1</v>
      </c>
      <c r="C151" s="174" t="s">
        <v>515</v>
      </c>
      <c r="D151" s="175" t="s">
        <v>673</v>
      </c>
      <c r="E151" s="172" t="s">
        <v>508</v>
      </c>
      <c r="F151" s="176">
        <v>120.45</v>
      </c>
      <c r="G151" s="177">
        <v>5.1100000000000003</v>
      </c>
      <c r="H151" s="176">
        <v>3.11</v>
      </c>
      <c r="I151" s="176">
        <v>8.9499999999999886</v>
      </c>
      <c r="J151" s="176">
        <f t="shared" si="4"/>
        <v>137.62</v>
      </c>
      <c r="K151" s="176">
        <v>31.829772544590483</v>
      </c>
      <c r="L151" s="176">
        <f t="shared" si="5"/>
        <v>169.44977254459047</v>
      </c>
      <c r="M151" s="176">
        <v>42.894476776492525</v>
      </c>
      <c r="N151" s="178">
        <v>1</v>
      </c>
      <c r="O151" s="178"/>
    </row>
    <row r="152" spans="1:15" ht="15" customHeight="1">
      <c r="A152" s="172">
        <v>148</v>
      </c>
      <c r="B152" s="173">
        <v>1</v>
      </c>
      <c r="C152" s="174" t="s">
        <v>515</v>
      </c>
      <c r="D152" s="175" t="s">
        <v>673</v>
      </c>
      <c r="E152" s="172" t="s">
        <v>509</v>
      </c>
      <c r="F152" s="176">
        <v>116.2</v>
      </c>
      <c r="G152" s="177">
        <v>5.1100000000000003</v>
      </c>
      <c r="H152" s="176">
        <v>2.69</v>
      </c>
      <c r="I152" s="176">
        <v>8.61</v>
      </c>
      <c r="J152" s="176">
        <f t="shared" si="4"/>
        <v>132.61000000000001</v>
      </c>
      <c r="K152" s="176">
        <v>30.671022650328034</v>
      </c>
      <c r="L152" s="176">
        <f t="shared" si="5"/>
        <v>163.28102265032805</v>
      </c>
      <c r="M152" s="176">
        <v>41.332920835130608</v>
      </c>
      <c r="N152" s="178">
        <v>1</v>
      </c>
      <c r="O152" s="178"/>
    </row>
    <row r="153" spans="1:15" ht="15" customHeight="1">
      <c r="A153" s="172">
        <v>149</v>
      </c>
      <c r="B153" s="173">
        <v>1</v>
      </c>
      <c r="C153" s="174" t="s">
        <v>515</v>
      </c>
      <c r="D153" s="175" t="s">
        <v>673</v>
      </c>
      <c r="E153" s="172" t="s">
        <v>510</v>
      </c>
      <c r="F153" s="176">
        <v>116.24</v>
      </c>
      <c r="G153" s="177">
        <v>5.18</v>
      </c>
      <c r="H153" s="176">
        <v>2.88</v>
      </c>
      <c r="I153" s="176">
        <v>8.5200000000000102</v>
      </c>
      <c r="J153" s="176">
        <f t="shared" si="4"/>
        <v>132.82</v>
      </c>
      <c r="K153" s="176">
        <v>30.719593005177355</v>
      </c>
      <c r="L153" s="176">
        <f t="shared" si="5"/>
        <v>163.53959300517735</v>
      </c>
      <c r="M153" s="176">
        <v>41.398375275786492</v>
      </c>
      <c r="N153" s="178">
        <v>1</v>
      </c>
      <c r="O153" s="178"/>
    </row>
    <row r="154" spans="1:15" ht="15" customHeight="1">
      <c r="A154" s="172">
        <v>150</v>
      </c>
      <c r="B154" s="173">
        <v>1</v>
      </c>
      <c r="C154" s="174" t="s">
        <v>515</v>
      </c>
      <c r="D154" s="175" t="s">
        <v>673</v>
      </c>
      <c r="E154" s="172" t="s">
        <v>511</v>
      </c>
      <c r="F154" s="176">
        <v>139.64999999999998</v>
      </c>
      <c r="G154" s="177">
        <v>6.54</v>
      </c>
      <c r="H154" s="176">
        <v>3.34</v>
      </c>
      <c r="I154" s="176">
        <v>8.9200000000000159</v>
      </c>
      <c r="J154" s="176">
        <f t="shared" si="4"/>
        <v>158.44999999999999</v>
      </c>
      <c r="K154" s="176">
        <v>36.647489170835357</v>
      </c>
      <c r="L154" s="176">
        <f t="shared" si="5"/>
        <v>195.09748917083533</v>
      </c>
      <c r="M154" s="176">
        <v>49.386933913931401</v>
      </c>
      <c r="N154" s="178">
        <v>2</v>
      </c>
      <c r="O154" s="178"/>
    </row>
    <row r="155" spans="1:15" ht="15" customHeight="1">
      <c r="A155" s="172">
        <v>151</v>
      </c>
      <c r="B155" s="173">
        <v>1</v>
      </c>
      <c r="C155" s="174" t="s">
        <v>515</v>
      </c>
      <c r="D155" s="175" t="s">
        <v>673</v>
      </c>
      <c r="E155" s="172" t="s">
        <v>512</v>
      </c>
      <c r="F155" s="176">
        <v>132.38999999999999</v>
      </c>
      <c r="G155" s="177">
        <v>6.66</v>
      </c>
      <c r="H155" s="176">
        <v>3.8</v>
      </c>
      <c r="I155" s="176">
        <v>11.240000000000009</v>
      </c>
      <c r="J155" s="176">
        <f t="shared" si="4"/>
        <v>154.09</v>
      </c>
      <c r="K155" s="176">
        <v>35.639076089201765</v>
      </c>
      <c r="L155" s="176">
        <f t="shared" si="5"/>
        <v>189.72907608920178</v>
      </c>
      <c r="M155" s="176">
        <v>48.027975050790104</v>
      </c>
      <c r="N155" s="178">
        <v>2</v>
      </c>
      <c r="O155" s="178"/>
    </row>
    <row r="156" spans="1:15" ht="15" customHeight="1">
      <c r="A156" s="172">
        <v>152</v>
      </c>
      <c r="B156" s="173">
        <v>1</v>
      </c>
      <c r="C156" s="174" t="s">
        <v>515</v>
      </c>
      <c r="D156" s="175" t="s">
        <v>342</v>
      </c>
      <c r="E156" s="172" t="s">
        <v>513</v>
      </c>
      <c r="F156" s="176">
        <v>83.77</v>
      </c>
      <c r="G156" s="177">
        <v>5.0199999999999996</v>
      </c>
      <c r="H156" s="176">
        <v>2.58</v>
      </c>
      <c r="I156" s="176">
        <v>7.2800000000000011</v>
      </c>
      <c r="J156" s="176">
        <f t="shared" si="4"/>
        <v>98.649999999999991</v>
      </c>
      <c r="K156" s="176">
        <v>22.81650240898017</v>
      </c>
      <c r="L156" s="176">
        <f t="shared" si="5"/>
        <v>121.46650240898016</v>
      </c>
      <c r="M156" s="176">
        <v>30.748002717635426</v>
      </c>
      <c r="N156" s="178">
        <v>1</v>
      </c>
      <c r="O156" s="178"/>
    </row>
    <row r="157" spans="1:15" ht="15" customHeight="1">
      <c r="A157" s="172">
        <v>153</v>
      </c>
      <c r="B157" s="173">
        <v>1</v>
      </c>
      <c r="C157" s="174" t="s">
        <v>515</v>
      </c>
      <c r="D157" s="175" t="s">
        <v>342</v>
      </c>
      <c r="E157" s="172" t="s">
        <v>514</v>
      </c>
      <c r="F157" s="176">
        <v>83.77</v>
      </c>
      <c r="G157" s="177">
        <v>5.0199999999999996</v>
      </c>
      <c r="H157" s="176">
        <v>2.58</v>
      </c>
      <c r="I157" s="176">
        <v>7.3900000000000006</v>
      </c>
      <c r="J157" s="176">
        <f t="shared" si="4"/>
        <v>98.759999999999991</v>
      </c>
      <c r="K157" s="176">
        <v>22.841944023425054</v>
      </c>
      <c r="L157" s="176">
        <f t="shared" si="5"/>
        <v>121.60194402342505</v>
      </c>
      <c r="M157" s="176">
        <v>30.7822883770266</v>
      </c>
      <c r="N157" s="178">
        <v>1</v>
      </c>
      <c r="O157" s="178"/>
    </row>
    <row r="158" spans="1:15" ht="15" customHeight="1">
      <c r="A158" s="172">
        <v>154</v>
      </c>
      <c r="B158" s="173">
        <v>1</v>
      </c>
      <c r="C158" s="174" t="s">
        <v>516</v>
      </c>
      <c r="D158" s="175" t="s">
        <v>673</v>
      </c>
      <c r="E158" s="172" t="s">
        <v>517</v>
      </c>
      <c r="F158" s="176">
        <v>120.45</v>
      </c>
      <c r="G158" s="177">
        <v>5.1100000000000003</v>
      </c>
      <c r="H158" s="176">
        <v>3.11</v>
      </c>
      <c r="I158" s="176">
        <v>8.9499999999999886</v>
      </c>
      <c r="J158" s="176">
        <f t="shared" si="4"/>
        <v>137.62</v>
      </c>
      <c r="K158" s="176">
        <v>31.829772544590483</v>
      </c>
      <c r="L158" s="176">
        <f t="shared" si="5"/>
        <v>169.44977254459047</v>
      </c>
      <c r="M158" s="176">
        <v>42.894476776492525</v>
      </c>
      <c r="N158" s="178">
        <v>1</v>
      </c>
      <c r="O158" s="178"/>
    </row>
    <row r="159" spans="1:15" ht="15" customHeight="1">
      <c r="A159" s="172">
        <v>155</v>
      </c>
      <c r="B159" s="173">
        <v>1</v>
      </c>
      <c r="C159" s="174" t="s">
        <v>516</v>
      </c>
      <c r="D159" s="175" t="s">
        <v>673</v>
      </c>
      <c r="E159" s="172" t="s">
        <v>518</v>
      </c>
      <c r="F159" s="176">
        <v>116.2</v>
      </c>
      <c r="G159" s="177">
        <v>5.1100000000000003</v>
      </c>
      <c r="H159" s="176">
        <v>2.69</v>
      </c>
      <c r="I159" s="176">
        <v>8.61</v>
      </c>
      <c r="J159" s="176">
        <f t="shared" si="4"/>
        <v>132.61000000000001</v>
      </c>
      <c r="K159" s="176">
        <v>30.671022650328034</v>
      </c>
      <c r="L159" s="176">
        <f t="shared" si="5"/>
        <v>163.28102265032805</v>
      </c>
      <c r="M159" s="176">
        <v>41.332920835130608</v>
      </c>
      <c r="N159" s="178">
        <v>1</v>
      </c>
      <c r="O159" s="178"/>
    </row>
    <row r="160" spans="1:15" ht="15" customHeight="1">
      <c r="A160" s="172">
        <v>156</v>
      </c>
      <c r="B160" s="173">
        <v>1</v>
      </c>
      <c r="C160" s="174" t="s">
        <v>516</v>
      </c>
      <c r="D160" s="175" t="s">
        <v>673</v>
      </c>
      <c r="E160" s="172" t="s">
        <v>519</v>
      </c>
      <c r="F160" s="176">
        <v>116.24</v>
      </c>
      <c r="G160" s="177">
        <v>5.18</v>
      </c>
      <c r="H160" s="176">
        <v>2.88</v>
      </c>
      <c r="I160" s="176">
        <v>8.5200000000000102</v>
      </c>
      <c r="J160" s="176">
        <f t="shared" si="4"/>
        <v>132.82</v>
      </c>
      <c r="K160" s="176">
        <v>30.719593005177355</v>
      </c>
      <c r="L160" s="176">
        <f t="shared" si="5"/>
        <v>163.53959300517735</v>
      </c>
      <c r="M160" s="176">
        <v>41.398375275786492</v>
      </c>
      <c r="N160" s="178">
        <v>1</v>
      </c>
      <c r="O160" s="178"/>
    </row>
    <row r="161" spans="1:15" ht="15" customHeight="1">
      <c r="A161" s="172">
        <v>157</v>
      </c>
      <c r="B161" s="173">
        <v>1</v>
      </c>
      <c r="C161" s="174" t="s">
        <v>516</v>
      </c>
      <c r="D161" s="175" t="s">
        <v>673</v>
      </c>
      <c r="E161" s="172" t="s">
        <v>520</v>
      </c>
      <c r="F161" s="176">
        <v>139.64999999999998</v>
      </c>
      <c r="G161" s="177">
        <v>6.54</v>
      </c>
      <c r="H161" s="176">
        <v>3.34</v>
      </c>
      <c r="I161" s="176">
        <v>8.9200000000000159</v>
      </c>
      <c r="J161" s="176">
        <f t="shared" si="4"/>
        <v>158.44999999999999</v>
      </c>
      <c r="K161" s="176">
        <v>36.647489170835357</v>
      </c>
      <c r="L161" s="176">
        <f t="shared" si="5"/>
        <v>195.09748917083533</v>
      </c>
      <c r="M161" s="176">
        <v>49.386933913931401</v>
      </c>
      <c r="N161" s="178">
        <v>2</v>
      </c>
      <c r="O161" s="178"/>
    </row>
    <row r="162" spans="1:15" ht="15" customHeight="1">
      <c r="A162" s="172">
        <v>158</v>
      </c>
      <c r="B162" s="173">
        <v>1</v>
      </c>
      <c r="C162" s="174" t="s">
        <v>516</v>
      </c>
      <c r="D162" s="175" t="s">
        <v>673</v>
      </c>
      <c r="E162" s="172" t="s">
        <v>521</v>
      </c>
      <c r="F162" s="176">
        <v>132.38999999999999</v>
      </c>
      <c r="G162" s="177">
        <v>6.66</v>
      </c>
      <c r="H162" s="176">
        <v>3.8</v>
      </c>
      <c r="I162" s="176">
        <v>11.240000000000009</v>
      </c>
      <c r="J162" s="176">
        <f t="shared" si="4"/>
        <v>154.09</v>
      </c>
      <c r="K162" s="176">
        <v>35.639076089201765</v>
      </c>
      <c r="L162" s="176">
        <f t="shared" si="5"/>
        <v>189.72907608920178</v>
      </c>
      <c r="M162" s="176">
        <v>48.027975050790104</v>
      </c>
      <c r="N162" s="178">
        <v>2</v>
      </c>
      <c r="O162" s="178"/>
    </row>
    <row r="163" spans="1:15" ht="15" customHeight="1">
      <c r="A163" s="172">
        <v>159</v>
      </c>
      <c r="B163" s="173">
        <v>1</v>
      </c>
      <c r="C163" s="174" t="s">
        <v>516</v>
      </c>
      <c r="D163" s="175" t="s">
        <v>342</v>
      </c>
      <c r="E163" s="172" t="s">
        <v>522</v>
      </c>
      <c r="F163" s="176">
        <v>83.77</v>
      </c>
      <c r="G163" s="177">
        <v>5.0199999999999996</v>
      </c>
      <c r="H163" s="176">
        <v>2.58</v>
      </c>
      <c r="I163" s="176">
        <v>7.2800000000000011</v>
      </c>
      <c r="J163" s="176">
        <f t="shared" si="4"/>
        <v>98.649999999999991</v>
      </c>
      <c r="K163" s="176">
        <v>22.81650240898017</v>
      </c>
      <c r="L163" s="176">
        <f t="shared" si="5"/>
        <v>121.46650240898016</v>
      </c>
      <c r="M163" s="176">
        <v>30.748002717635426</v>
      </c>
      <c r="N163" s="178">
        <v>1</v>
      </c>
      <c r="O163" s="178"/>
    </row>
    <row r="164" spans="1:15" ht="15" customHeight="1">
      <c r="A164" s="172">
        <v>160</v>
      </c>
      <c r="B164" s="173">
        <v>1</v>
      </c>
      <c r="C164" s="174" t="s">
        <v>516</v>
      </c>
      <c r="D164" s="175" t="s">
        <v>342</v>
      </c>
      <c r="E164" s="172" t="s">
        <v>523</v>
      </c>
      <c r="F164" s="176">
        <v>83.77</v>
      </c>
      <c r="G164" s="177">
        <v>5.0199999999999996</v>
      </c>
      <c r="H164" s="176">
        <v>2.58</v>
      </c>
      <c r="I164" s="176">
        <v>7.3900000000000006</v>
      </c>
      <c r="J164" s="176">
        <f t="shared" si="4"/>
        <v>98.759999999999991</v>
      </c>
      <c r="K164" s="176">
        <v>22.841944023425054</v>
      </c>
      <c r="L164" s="176">
        <f t="shared" si="5"/>
        <v>121.60194402342505</v>
      </c>
      <c r="M164" s="176">
        <v>30.7822883770266</v>
      </c>
      <c r="N164" s="178">
        <v>1</v>
      </c>
      <c r="O164" s="178"/>
    </row>
    <row r="165" spans="1:15" ht="15" customHeight="1">
      <c r="A165" s="172">
        <v>161</v>
      </c>
      <c r="B165" s="173">
        <v>1</v>
      </c>
      <c r="C165" s="174" t="s">
        <v>524</v>
      </c>
      <c r="D165" s="175" t="s">
        <v>673</v>
      </c>
      <c r="E165" s="172" t="s">
        <v>525</v>
      </c>
      <c r="F165" s="176">
        <v>120.45</v>
      </c>
      <c r="G165" s="177">
        <v>5.1100000000000003</v>
      </c>
      <c r="H165" s="176">
        <v>3.11</v>
      </c>
      <c r="I165" s="176">
        <v>8.9499999999999886</v>
      </c>
      <c r="J165" s="176">
        <f t="shared" si="4"/>
        <v>137.62</v>
      </c>
      <c r="K165" s="176">
        <v>31.829772544590483</v>
      </c>
      <c r="L165" s="176">
        <f t="shared" si="5"/>
        <v>169.44977254459047</v>
      </c>
      <c r="M165" s="176">
        <v>42.894476776492525</v>
      </c>
      <c r="N165" s="178">
        <v>1</v>
      </c>
      <c r="O165" s="178"/>
    </row>
    <row r="166" spans="1:15" ht="15" customHeight="1">
      <c r="A166" s="172">
        <v>162</v>
      </c>
      <c r="B166" s="173">
        <v>1</v>
      </c>
      <c r="C166" s="174" t="s">
        <v>524</v>
      </c>
      <c r="D166" s="175" t="s">
        <v>673</v>
      </c>
      <c r="E166" s="172" t="s">
        <v>526</v>
      </c>
      <c r="F166" s="176">
        <v>116.2</v>
      </c>
      <c r="G166" s="177">
        <v>5.1100000000000003</v>
      </c>
      <c r="H166" s="176">
        <v>2.69</v>
      </c>
      <c r="I166" s="176">
        <v>8.61</v>
      </c>
      <c r="J166" s="176">
        <f t="shared" si="4"/>
        <v>132.61000000000001</v>
      </c>
      <c r="K166" s="176">
        <v>30.671022650328034</v>
      </c>
      <c r="L166" s="176">
        <f t="shared" si="5"/>
        <v>163.28102265032805</v>
      </c>
      <c r="M166" s="176">
        <v>41.332920835130608</v>
      </c>
      <c r="N166" s="178">
        <v>1</v>
      </c>
      <c r="O166" s="178"/>
    </row>
    <row r="167" spans="1:15" ht="15" customHeight="1">
      <c r="A167" s="172">
        <v>163</v>
      </c>
      <c r="B167" s="173">
        <v>1</v>
      </c>
      <c r="C167" s="174" t="s">
        <v>524</v>
      </c>
      <c r="D167" s="175" t="s">
        <v>673</v>
      </c>
      <c r="E167" s="172" t="s">
        <v>527</v>
      </c>
      <c r="F167" s="176">
        <v>116.24</v>
      </c>
      <c r="G167" s="177">
        <v>5.18</v>
      </c>
      <c r="H167" s="176">
        <v>2.88</v>
      </c>
      <c r="I167" s="176">
        <v>8.5200000000000102</v>
      </c>
      <c r="J167" s="176">
        <f t="shared" si="4"/>
        <v>132.82</v>
      </c>
      <c r="K167" s="176">
        <v>30.719593005177355</v>
      </c>
      <c r="L167" s="176">
        <f t="shared" si="5"/>
        <v>163.53959300517735</v>
      </c>
      <c r="M167" s="176">
        <v>41.398375275786492</v>
      </c>
      <c r="N167" s="178">
        <v>1</v>
      </c>
      <c r="O167" s="178"/>
    </row>
    <row r="168" spans="1:15" ht="15" customHeight="1">
      <c r="A168" s="172">
        <v>164</v>
      </c>
      <c r="B168" s="173">
        <v>1</v>
      </c>
      <c r="C168" s="174" t="s">
        <v>524</v>
      </c>
      <c r="D168" s="175" t="s">
        <v>673</v>
      </c>
      <c r="E168" s="172" t="s">
        <v>528</v>
      </c>
      <c r="F168" s="176">
        <v>139.64999999999998</v>
      </c>
      <c r="G168" s="177">
        <v>6.54</v>
      </c>
      <c r="H168" s="176">
        <v>3.34</v>
      </c>
      <c r="I168" s="176">
        <v>8.9200000000000159</v>
      </c>
      <c r="J168" s="176">
        <f t="shared" si="4"/>
        <v>158.44999999999999</v>
      </c>
      <c r="K168" s="176">
        <v>36.647489170835357</v>
      </c>
      <c r="L168" s="176">
        <f t="shared" si="5"/>
        <v>195.09748917083533</v>
      </c>
      <c r="M168" s="176">
        <v>49.386933913931401</v>
      </c>
      <c r="N168" s="178">
        <v>2</v>
      </c>
      <c r="O168" s="178"/>
    </row>
    <row r="169" spans="1:15" ht="15" customHeight="1">
      <c r="A169" s="172">
        <v>165</v>
      </c>
      <c r="B169" s="173">
        <v>1</v>
      </c>
      <c r="C169" s="174" t="s">
        <v>524</v>
      </c>
      <c r="D169" s="175" t="s">
        <v>673</v>
      </c>
      <c r="E169" s="172" t="s">
        <v>529</v>
      </c>
      <c r="F169" s="176">
        <v>132.38999999999999</v>
      </c>
      <c r="G169" s="177">
        <v>6.66</v>
      </c>
      <c r="H169" s="176">
        <v>3.8</v>
      </c>
      <c r="I169" s="176">
        <v>11.240000000000009</v>
      </c>
      <c r="J169" s="176">
        <f t="shared" si="4"/>
        <v>154.09</v>
      </c>
      <c r="K169" s="176">
        <v>35.639076089201765</v>
      </c>
      <c r="L169" s="176">
        <f t="shared" si="5"/>
        <v>189.72907608920178</v>
      </c>
      <c r="M169" s="176">
        <v>48.027975050790104</v>
      </c>
      <c r="N169" s="178">
        <v>2</v>
      </c>
      <c r="O169" s="178"/>
    </row>
    <row r="170" spans="1:15" ht="15" customHeight="1">
      <c r="A170" s="172">
        <v>166</v>
      </c>
      <c r="B170" s="173">
        <v>1</v>
      </c>
      <c r="C170" s="174" t="s">
        <v>524</v>
      </c>
      <c r="D170" s="175" t="s">
        <v>342</v>
      </c>
      <c r="E170" s="172" t="s">
        <v>530</v>
      </c>
      <c r="F170" s="176">
        <v>83.77</v>
      </c>
      <c r="G170" s="177">
        <v>5.0199999999999996</v>
      </c>
      <c r="H170" s="176">
        <v>2.58</v>
      </c>
      <c r="I170" s="176">
        <v>7.2800000000000011</v>
      </c>
      <c r="J170" s="176">
        <f t="shared" si="4"/>
        <v>98.649999999999991</v>
      </c>
      <c r="K170" s="176">
        <v>22.81650240898017</v>
      </c>
      <c r="L170" s="176">
        <f t="shared" si="5"/>
        <v>121.46650240898016</v>
      </c>
      <c r="M170" s="176">
        <v>30.748002717635426</v>
      </c>
      <c r="N170" s="178">
        <v>1</v>
      </c>
      <c r="O170" s="178"/>
    </row>
    <row r="171" spans="1:15" ht="15" customHeight="1">
      <c r="A171" s="172">
        <v>167</v>
      </c>
      <c r="B171" s="173">
        <v>1</v>
      </c>
      <c r="C171" s="174" t="s">
        <v>524</v>
      </c>
      <c r="D171" s="175" t="s">
        <v>342</v>
      </c>
      <c r="E171" s="172" t="s">
        <v>531</v>
      </c>
      <c r="F171" s="176">
        <v>83.77</v>
      </c>
      <c r="G171" s="177">
        <v>5.0199999999999996</v>
      </c>
      <c r="H171" s="176">
        <v>2.58</v>
      </c>
      <c r="I171" s="176">
        <v>7.3900000000000006</v>
      </c>
      <c r="J171" s="176">
        <f t="shared" si="4"/>
        <v>98.759999999999991</v>
      </c>
      <c r="K171" s="176">
        <v>22.841944023425054</v>
      </c>
      <c r="L171" s="176">
        <f t="shared" si="5"/>
        <v>121.60194402342505</v>
      </c>
      <c r="M171" s="176">
        <v>30.7822883770266</v>
      </c>
      <c r="N171" s="178">
        <v>1</v>
      </c>
      <c r="O171" s="178"/>
    </row>
    <row r="172" spans="1:15" ht="15" customHeight="1">
      <c r="A172" s="172">
        <v>168</v>
      </c>
      <c r="B172" s="173">
        <v>1</v>
      </c>
      <c r="C172" s="174" t="s">
        <v>532</v>
      </c>
      <c r="D172" s="175" t="s">
        <v>673</v>
      </c>
      <c r="E172" s="172" t="s">
        <v>533</v>
      </c>
      <c r="F172" s="176">
        <v>120.45</v>
      </c>
      <c r="G172" s="177">
        <v>5.1100000000000003</v>
      </c>
      <c r="H172" s="176">
        <v>3.11</v>
      </c>
      <c r="I172" s="176">
        <v>8.9499999999999886</v>
      </c>
      <c r="J172" s="176">
        <f t="shared" si="4"/>
        <v>137.62</v>
      </c>
      <c r="K172" s="176">
        <v>31.829772544590483</v>
      </c>
      <c r="L172" s="176">
        <f t="shared" si="5"/>
        <v>169.44977254459047</v>
      </c>
      <c r="M172" s="176">
        <v>42.894476776492525</v>
      </c>
      <c r="N172" s="178">
        <v>1</v>
      </c>
      <c r="O172" s="178"/>
    </row>
    <row r="173" spans="1:15" ht="15" customHeight="1">
      <c r="A173" s="172">
        <v>169</v>
      </c>
      <c r="B173" s="173">
        <v>1</v>
      </c>
      <c r="C173" s="174" t="s">
        <v>532</v>
      </c>
      <c r="D173" s="175" t="s">
        <v>673</v>
      </c>
      <c r="E173" s="172" t="s">
        <v>534</v>
      </c>
      <c r="F173" s="176">
        <v>116.2</v>
      </c>
      <c r="G173" s="177">
        <v>5.1100000000000003</v>
      </c>
      <c r="H173" s="176">
        <v>2.69</v>
      </c>
      <c r="I173" s="176">
        <v>8.61</v>
      </c>
      <c r="J173" s="176">
        <f t="shared" si="4"/>
        <v>132.61000000000001</v>
      </c>
      <c r="K173" s="176">
        <v>30.671022650328034</v>
      </c>
      <c r="L173" s="176">
        <f t="shared" si="5"/>
        <v>163.28102265032805</v>
      </c>
      <c r="M173" s="176">
        <v>41.332920835130608</v>
      </c>
      <c r="N173" s="178">
        <v>1</v>
      </c>
      <c r="O173" s="178"/>
    </row>
    <row r="174" spans="1:15" ht="15" customHeight="1">
      <c r="A174" s="172">
        <v>170</v>
      </c>
      <c r="B174" s="173">
        <v>1</v>
      </c>
      <c r="C174" s="174" t="s">
        <v>532</v>
      </c>
      <c r="D174" s="175" t="s">
        <v>673</v>
      </c>
      <c r="E174" s="172" t="s">
        <v>535</v>
      </c>
      <c r="F174" s="176">
        <v>116.24</v>
      </c>
      <c r="G174" s="177">
        <v>5.18</v>
      </c>
      <c r="H174" s="176">
        <v>2.88</v>
      </c>
      <c r="I174" s="176">
        <v>8.5200000000000102</v>
      </c>
      <c r="J174" s="176">
        <f t="shared" si="4"/>
        <v>132.82</v>
      </c>
      <c r="K174" s="176">
        <v>30.719593005177355</v>
      </c>
      <c r="L174" s="176">
        <f t="shared" si="5"/>
        <v>163.53959300517735</v>
      </c>
      <c r="M174" s="176">
        <v>41.398375275786492</v>
      </c>
      <c r="N174" s="178">
        <v>1</v>
      </c>
      <c r="O174" s="178"/>
    </row>
    <row r="175" spans="1:15" ht="15" customHeight="1">
      <c r="A175" s="172">
        <v>171</v>
      </c>
      <c r="B175" s="173">
        <v>1</v>
      </c>
      <c r="C175" s="174" t="s">
        <v>532</v>
      </c>
      <c r="D175" s="175" t="s">
        <v>673</v>
      </c>
      <c r="E175" s="172" t="s">
        <v>536</v>
      </c>
      <c r="F175" s="176">
        <v>139.64999999999998</v>
      </c>
      <c r="G175" s="177">
        <v>6.54</v>
      </c>
      <c r="H175" s="176">
        <v>3.34</v>
      </c>
      <c r="I175" s="176">
        <v>8.9200000000000159</v>
      </c>
      <c r="J175" s="176">
        <f t="shared" si="4"/>
        <v>158.44999999999999</v>
      </c>
      <c r="K175" s="176">
        <v>36.647489170835357</v>
      </c>
      <c r="L175" s="176">
        <f t="shared" si="5"/>
        <v>195.09748917083533</v>
      </c>
      <c r="M175" s="176">
        <v>49.386933913931401</v>
      </c>
      <c r="N175" s="178">
        <v>2</v>
      </c>
      <c r="O175" s="178"/>
    </row>
    <row r="176" spans="1:15" ht="15" customHeight="1">
      <c r="A176" s="172">
        <v>172</v>
      </c>
      <c r="B176" s="173">
        <v>1</v>
      </c>
      <c r="C176" s="174" t="s">
        <v>532</v>
      </c>
      <c r="D176" s="175" t="s">
        <v>673</v>
      </c>
      <c r="E176" s="172" t="s">
        <v>537</v>
      </c>
      <c r="F176" s="176">
        <v>132.38999999999999</v>
      </c>
      <c r="G176" s="177">
        <v>6.66</v>
      </c>
      <c r="H176" s="176">
        <v>3.8</v>
      </c>
      <c r="I176" s="176">
        <v>11.240000000000009</v>
      </c>
      <c r="J176" s="176">
        <f t="shared" si="4"/>
        <v>154.09</v>
      </c>
      <c r="K176" s="176">
        <v>35.639076089201765</v>
      </c>
      <c r="L176" s="176">
        <f t="shared" si="5"/>
        <v>189.72907608920178</v>
      </c>
      <c r="M176" s="176">
        <v>48.027975050790104</v>
      </c>
      <c r="N176" s="178">
        <v>2</v>
      </c>
      <c r="O176" s="178"/>
    </row>
    <row r="177" spans="1:15" ht="15" customHeight="1">
      <c r="A177" s="172">
        <v>173</v>
      </c>
      <c r="B177" s="173">
        <v>1</v>
      </c>
      <c r="C177" s="174" t="s">
        <v>532</v>
      </c>
      <c r="D177" s="175" t="s">
        <v>342</v>
      </c>
      <c r="E177" s="172" t="s">
        <v>538</v>
      </c>
      <c r="F177" s="176">
        <v>83.77</v>
      </c>
      <c r="G177" s="177">
        <v>5.0199999999999996</v>
      </c>
      <c r="H177" s="176">
        <v>2.58</v>
      </c>
      <c r="I177" s="176">
        <v>7.2800000000000011</v>
      </c>
      <c r="J177" s="176">
        <f t="shared" si="4"/>
        <v>98.649999999999991</v>
      </c>
      <c r="K177" s="176">
        <v>22.81650240898017</v>
      </c>
      <c r="L177" s="176">
        <f t="shared" si="5"/>
        <v>121.46650240898016</v>
      </c>
      <c r="M177" s="176">
        <v>30.748002717635426</v>
      </c>
      <c r="N177" s="178">
        <v>1</v>
      </c>
      <c r="O177" s="178"/>
    </row>
    <row r="178" spans="1:15" ht="15" customHeight="1">
      <c r="A178" s="172">
        <v>174</v>
      </c>
      <c r="B178" s="173">
        <v>1</v>
      </c>
      <c r="C178" s="174" t="s">
        <v>532</v>
      </c>
      <c r="D178" s="175" t="s">
        <v>342</v>
      </c>
      <c r="E178" s="172" t="s">
        <v>539</v>
      </c>
      <c r="F178" s="176">
        <v>83.77</v>
      </c>
      <c r="G178" s="177">
        <v>5.0199999999999996</v>
      </c>
      <c r="H178" s="176">
        <v>2.58</v>
      </c>
      <c r="I178" s="176">
        <v>7.3900000000000006</v>
      </c>
      <c r="J178" s="176">
        <f t="shared" si="4"/>
        <v>98.759999999999991</v>
      </c>
      <c r="K178" s="176">
        <v>22.841944023425054</v>
      </c>
      <c r="L178" s="176">
        <f t="shared" si="5"/>
        <v>121.60194402342505</v>
      </c>
      <c r="M178" s="176">
        <v>30.7822883770266</v>
      </c>
      <c r="N178" s="178">
        <v>1</v>
      </c>
      <c r="O178" s="178"/>
    </row>
    <row r="179" spans="1:15" ht="15" customHeight="1">
      <c r="A179" s="172">
        <v>175</v>
      </c>
      <c r="B179" s="173">
        <v>1</v>
      </c>
      <c r="C179" s="174" t="s">
        <v>540</v>
      </c>
      <c r="D179" s="175" t="s">
        <v>673</v>
      </c>
      <c r="E179" s="172" t="s">
        <v>541</v>
      </c>
      <c r="F179" s="176">
        <v>120.45</v>
      </c>
      <c r="G179" s="177">
        <v>5.1100000000000003</v>
      </c>
      <c r="H179" s="176">
        <v>3.11</v>
      </c>
      <c r="I179" s="176">
        <v>8.9499999999999886</v>
      </c>
      <c r="J179" s="176">
        <f t="shared" si="4"/>
        <v>137.62</v>
      </c>
      <c r="K179" s="176">
        <v>31.829772544590483</v>
      </c>
      <c r="L179" s="176">
        <f t="shared" si="5"/>
        <v>169.44977254459047</v>
      </c>
      <c r="M179" s="176">
        <v>42.894476776492525</v>
      </c>
      <c r="N179" s="178">
        <v>1</v>
      </c>
      <c r="O179" s="178"/>
    </row>
    <row r="180" spans="1:15" ht="15" customHeight="1">
      <c r="A180" s="172">
        <v>176</v>
      </c>
      <c r="B180" s="173">
        <v>1</v>
      </c>
      <c r="C180" s="174" t="s">
        <v>540</v>
      </c>
      <c r="D180" s="175" t="s">
        <v>673</v>
      </c>
      <c r="E180" s="172" t="s">
        <v>542</v>
      </c>
      <c r="F180" s="176">
        <v>116.2</v>
      </c>
      <c r="G180" s="177">
        <v>5.1100000000000003</v>
      </c>
      <c r="H180" s="176">
        <v>2.69</v>
      </c>
      <c r="I180" s="176">
        <v>8.61</v>
      </c>
      <c r="J180" s="176">
        <f t="shared" si="4"/>
        <v>132.61000000000001</v>
      </c>
      <c r="K180" s="176">
        <v>30.671022650328034</v>
      </c>
      <c r="L180" s="176">
        <f t="shared" si="5"/>
        <v>163.28102265032805</v>
      </c>
      <c r="M180" s="176">
        <v>41.332920835130608</v>
      </c>
      <c r="N180" s="178">
        <v>1</v>
      </c>
      <c r="O180" s="178"/>
    </row>
    <row r="181" spans="1:15" ht="15" customHeight="1">
      <c r="A181" s="172">
        <v>177</v>
      </c>
      <c r="B181" s="173">
        <v>1</v>
      </c>
      <c r="C181" s="174" t="s">
        <v>540</v>
      </c>
      <c r="D181" s="175" t="s">
        <v>673</v>
      </c>
      <c r="E181" s="172" t="s">
        <v>543</v>
      </c>
      <c r="F181" s="176">
        <v>116.24</v>
      </c>
      <c r="G181" s="177">
        <v>5.18</v>
      </c>
      <c r="H181" s="176">
        <v>2.88</v>
      </c>
      <c r="I181" s="176">
        <v>8.5200000000000102</v>
      </c>
      <c r="J181" s="176">
        <f t="shared" si="4"/>
        <v>132.82</v>
      </c>
      <c r="K181" s="176">
        <v>30.719593005177355</v>
      </c>
      <c r="L181" s="176">
        <f t="shared" si="5"/>
        <v>163.53959300517735</v>
      </c>
      <c r="M181" s="176">
        <v>41.398375275786492</v>
      </c>
      <c r="N181" s="178">
        <v>1</v>
      </c>
      <c r="O181" s="178"/>
    </row>
    <row r="182" spans="1:15" ht="15" customHeight="1">
      <c r="A182" s="172">
        <v>178</v>
      </c>
      <c r="B182" s="173">
        <v>1</v>
      </c>
      <c r="C182" s="174" t="s">
        <v>540</v>
      </c>
      <c r="D182" s="175" t="s">
        <v>673</v>
      </c>
      <c r="E182" s="172" t="s">
        <v>544</v>
      </c>
      <c r="F182" s="176">
        <v>139.64999999999998</v>
      </c>
      <c r="G182" s="177">
        <v>6.54</v>
      </c>
      <c r="H182" s="176">
        <v>3.34</v>
      </c>
      <c r="I182" s="176">
        <v>8.9200000000000159</v>
      </c>
      <c r="J182" s="176">
        <f t="shared" si="4"/>
        <v>158.44999999999999</v>
      </c>
      <c r="K182" s="176">
        <v>36.647489170835357</v>
      </c>
      <c r="L182" s="176">
        <f t="shared" si="5"/>
        <v>195.09748917083533</v>
      </c>
      <c r="M182" s="176">
        <v>49.386933913931401</v>
      </c>
      <c r="N182" s="178">
        <v>2</v>
      </c>
      <c r="O182" s="178"/>
    </row>
    <row r="183" spans="1:15" ht="15" customHeight="1">
      <c r="A183" s="172">
        <v>179</v>
      </c>
      <c r="B183" s="173">
        <v>1</v>
      </c>
      <c r="C183" s="174" t="s">
        <v>540</v>
      </c>
      <c r="D183" s="175" t="s">
        <v>673</v>
      </c>
      <c r="E183" s="172" t="s">
        <v>545</v>
      </c>
      <c r="F183" s="176">
        <v>132.38999999999999</v>
      </c>
      <c r="G183" s="177">
        <v>6.66</v>
      </c>
      <c r="H183" s="176">
        <v>3.8</v>
      </c>
      <c r="I183" s="176">
        <v>11.240000000000009</v>
      </c>
      <c r="J183" s="176">
        <f t="shared" si="4"/>
        <v>154.09</v>
      </c>
      <c r="K183" s="176">
        <v>35.639076089201765</v>
      </c>
      <c r="L183" s="176">
        <f t="shared" si="5"/>
        <v>189.72907608920178</v>
      </c>
      <c r="M183" s="176">
        <v>48.027975050790104</v>
      </c>
      <c r="N183" s="178">
        <v>2</v>
      </c>
      <c r="O183" s="178"/>
    </row>
    <row r="184" spans="1:15" ht="15" customHeight="1">
      <c r="A184" s="172">
        <v>180</v>
      </c>
      <c r="B184" s="173">
        <v>1</v>
      </c>
      <c r="C184" s="174" t="s">
        <v>540</v>
      </c>
      <c r="D184" s="175" t="s">
        <v>342</v>
      </c>
      <c r="E184" s="172" t="s">
        <v>546</v>
      </c>
      <c r="F184" s="176">
        <v>83.77</v>
      </c>
      <c r="G184" s="177">
        <v>5.0199999999999996</v>
      </c>
      <c r="H184" s="176">
        <v>2.58</v>
      </c>
      <c r="I184" s="176">
        <v>7.2800000000000011</v>
      </c>
      <c r="J184" s="176">
        <f t="shared" si="4"/>
        <v>98.649999999999991</v>
      </c>
      <c r="K184" s="176">
        <v>22.81650240898017</v>
      </c>
      <c r="L184" s="176">
        <f t="shared" si="5"/>
        <v>121.46650240898016</v>
      </c>
      <c r="M184" s="176">
        <v>30.748002717635426</v>
      </c>
      <c r="N184" s="178">
        <v>1</v>
      </c>
      <c r="O184" s="178"/>
    </row>
    <row r="185" spans="1:15" ht="15" customHeight="1">
      <c r="A185" s="172">
        <v>181</v>
      </c>
      <c r="B185" s="173">
        <v>1</v>
      </c>
      <c r="C185" s="174" t="s">
        <v>540</v>
      </c>
      <c r="D185" s="175" t="s">
        <v>342</v>
      </c>
      <c r="E185" s="172" t="s">
        <v>547</v>
      </c>
      <c r="F185" s="176">
        <v>83.77</v>
      </c>
      <c r="G185" s="177">
        <v>5.0199999999999996</v>
      </c>
      <c r="H185" s="176">
        <v>2.58</v>
      </c>
      <c r="I185" s="176">
        <v>7.3900000000000006</v>
      </c>
      <c r="J185" s="176">
        <f t="shared" si="4"/>
        <v>98.759999999999991</v>
      </c>
      <c r="K185" s="176">
        <v>22.841944023425054</v>
      </c>
      <c r="L185" s="176">
        <f t="shared" si="5"/>
        <v>121.60194402342505</v>
      </c>
      <c r="M185" s="176">
        <v>30.7822883770266</v>
      </c>
      <c r="N185" s="178">
        <v>1</v>
      </c>
      <c r="O185" s="178"/>
    </row>
    <row r="186" spans="1:15" ht="15" customHeight="1">
      <c r="A186" s="172">
        <v>182</v>
      </c>
      <c r="B186" s="173">
        <v>1</v>
      </c>
      <c r="C186" s="174" t="s">
        <v>548</v>
      </c>
      <c r="D186" s="175" t="s">
        <v>673</v>
      </c>
      <c r="E186" s="172" t="s">
        <v>549</v>
      </c>
      <c r="F186" s="176">
        <v>120.45</v>
      </c>
      <c r="G186" s="177">
        <v>5.1100000000000003</v>
      </c>
      <c r="H186" s="176">
        <v>3.11</v>
      </c>
      <c r="I186" s="176">
        <v>8.9499999999999886</v>
      </c>
      <c r="J186" s="176">
        <f t="shared" si="4"/>
        <v>137.62</v>
      </c>
      <c r="K186" s="176">
        <v>31.829772544590483</v>
      </c>
      <c r="L186" s="176">
        <f t="shared" si="5"/>
        <v>169.44977254459047</v>
      </c>
      <c r="M186" s="176">
        <v>42.894476776492525</v>
      </c>
      <c r="N186" s="178">
        <v>1</v>
      </c>
      <c r="O186" s="178"/>
    </row>
    <row r="187" spans="1:15" ht="15" customHeight="1">
      <c r="A187" s="172">
        <v>183</v>
      </c>
      <c r="B187" s="173">
        <v>1</v>
      </c>
      <c r="C187" s="174" t="s">
        <v>548</v>
      </c>
      <c r="D187" s="175" t="s">
        <v>673</v>
      </c>
      <c r="E187" s="172" t="s">
        <v>550</v>
      </c>
      <c r="F187" s="176">
        <v>116.2</v>
      </c>
      <c r="G187" s="177">
        <v>5.1100000000000003</v>
      </c>
      <c r="H187" s="176">
        <v>2.69</v>
      </c>
      <c r="I187" s="176">
        <v>8.61</v>
      </c>
      <c r="J187" s="176">
        <f t="shared" si="4"/>
        <v>132.61000000000001</v>
      </c>
      <c r="K187" s="176">
        <v>30.671022650328034</v>
      </c>
      <c r="L187" s="176">
        <f t="shared" si="5"/>
        <v>163.28102265032805</v>
      </c>
      <c r="M187" s="176">
        <v>41.332920835130608</v>
      </c>
      <c r="N187" s="178">
        <v>1</v>
      </c>
      <c r="O187" s="178"/>
    </row>
    <row r="188" spans="1:15" ht="15" customHeight="1">
      <c r="A188" s="172">
        <v>184</v>
      </c>
      <c r="B188" s="173">
        <v>1</v>
      </c>
      <c r="C188" s="174" t="s">
        <v>548</v>
      </c>
      <c r="D188" s="175" t="s">
        <v>673</v>
      </c>
      <c r="E188" s="172" t="s">
        <v>551</v>
      </c>
      <c r="F188" s="176">
        <v>116.24</v>
      </c>
      <c r="G188" s="177">
        <v>5.18</v>
      </c>
      <c r="H188" s="176">
        <v>2.88</v>
      </c>
      <c r="I188" s="176">
        <v>8.5200000000000102</v>
      </c>
      <c r="J188" s="176">
        <f t="shared" si="4"/>
        <v>132.82</v>
      </c>
      <c r="K188" s="176">
        <v>30.719593005177355</v>
      </c>
      <c r="L188" s="176">
        <f t="shared" si="5"/>
        <v>163.53959300517735</v>
      </c>
      <c r="M188" s="176">
        <v>41.398375275786492</v>
      </c>
      <c r="N188" s="178">
        <v>1</v>
      </c>
      <c r="O188" s="178"/>
    </row>
    <row r="189" spans="1:15" ht="15" customHeight="1">
      <c r="A189" s="172">
        <v>185</v>
      </c>
      <c r="B189" s="173">
        <v>1</v>
      </c>
      <c r="C189" s="174" t="s">
        <v>548</v>
      </c>
      <c r="D189" s="175" t="s">
        <v>673</v>
      </c>
      <c r="E189" s="172" t="s">
        <v>552</v>
      </c>
      <c r="F189" s="176">
        <v>139.64999999999998</v>
      </c>
      <c r="G189" s="177">
        <v>6.54</v>
      </c>
      <c r="H189" s="176">
        <v>3.34</v>
      </c>
      <c r="I189" s="176">
        <v>8.9200000000000159</v>
      </c>
      <c r="J189" s="176">
        <f t="shared" si="4"/>
        <v>158.44999999999999</v>
      </c>
      <c r="K189" s="176">
        <v>36.647489170835357</v>
      </c>
      <c r="L189" s="176">
        <f t="shared" si="5"/>
        <v>195.09748917083533</v>
      </c>
      <c r="M189" s="176">
        <v>49.386933913931401</v>
      </c>
      <c r="N189" s="178">
        <v>2</v>
      </c>
      <c r="O189" s="178"/>
    </row>
    <row r="190" spans="1:15" ht="15" customHeight="1">
      <c r="A190" s="172">
        <v>186</v>
      </c>
      <c r="B190" s="173">
        <v>1</v>
      </c>
      <c r="C190" s="174" t="s">
        <v>548</v>
      </c>
      <c r="D190" s="175" t="s">
        <v>673</v>
      </c>
      <c r="E190" s="172" t="s">
        <v>553</v>
      </c>
      <c r="F190" s="176">
        <v>132.38999999999999</v>
      </c>
      <c r="G190" s="177">
        <v>6.66</v>
      </c>
      <c r="H190" s="176">
        <v>3.8</v>
      </c>
      <c r="I190" s="176">
        <v>11.240000000000009</v>
      </c>
      <c r="J190" s="176">
        <f t="shared" si="4"/>
        <v>154.09</v>
      </c>
      <c r="K190" s="176">
        <v>35.639076089201765</v>
      </c>
      <c r="L190" s="176">
        <f t="shared" si="5"/>
        <v>189.72907608920178</v>
      </c>
      <c r="M190" s="176">
        <v>48.027975050790104</v>
      </c>
      <c r="N190" s="178">
        <v>2</v>
      </c>
      <c r="O190" s="178"/>
    </row>
    <row r="191" spans="1:15" ht="15" customHeight="1">
      <c r="A191" s="172">
        <v>187</v>
      </c>
      <c r="B191" s="173">
        <v>1</v>
      </c>
      <c r="C191" s="174" t="s">
        <v>548</v>
      </c>
      <c r="D191" s="175" t="s">
        <v>342</v>
      </c>
      <c r="E191" s="172" t="s">
        <v>554</v>
      </c>
      <c r="F191" s="176">
        <v>83.77</v>
      </c>
      <c r="G191" s="177">
        <v>5.0199999999999996</v>
      </c>
      <c r="H191" s="176">
        <v>2.58</v>
      </c>
      <c r="I191" s="176">
        <v>7.2800000000000011</v>
      </c>
      <c r="J191" s="176">
        <f t="shared" si="4"/>
        <v>98.649999999999991</v>
      </c>
      <c r="K191" s="176">
        <v>22.81650240898017</v>
      </c>
      <c r="L191" s="176">
        <f t="shared" si="5"/>
        <v>121.46650240898016</v>
      </c>
      <c r="M191" s="176">
        <v>30.748002717635426</v>
      </c>
      <c r="N191" s="178">
        <v>1</v>
      </c>
      <c r="O191" s="178"/>
    </row>
    <row r="192" spans="1:15" ht="15" customHeight="1">
      <c r="A192" s="172">
        <v>188</v>
      </c>
      <c r="B192" s="173">
        <v>1</v>
      </c>
      <c r="C192" s="174" t="s">
        <v>548</v>
      </c>
      <c r="D192" s="175" t="s">
        <v>342</v>
      </c>
      <c r="E192" s="172" t="s">
        <v>555</v>
      </c>
      <c r="F192" s="176">
        <v>83.77</v>
      </c>
      <c r="G192" s="177">
        <v>5.0199999999999996</v>
      </c>
      <c r="H192" s="176">
        <v>2.58</v>
      </c>
      <c r="I192" s="176">
        <v>7.3900000000000006</v>
      </c>
      <c r="J192" s="176">
        <f t="shared" si="4"/>
        <v>98.759999999999991</v>
      </c>
      <c r="K192" s="176">
        <v>22.841944023425054</v>
      </c>
      <c r="L192" s="176">
        <f t="shared" si="5"/>
        <v>121.60194402342505</v>
      </c>
      <c r="M192" s="176">
        <v>30.7822883770266</v>
      </c>
      <c r="N192" s="178">
        <v>1</v>
      </c>
      <c r="O192" s="178"/>
    </row>
    <row r="193" spans="1:15" ht="15" customHeight="1">
      <c r="A193" s="217" t="s">
        <v>789</v>
      </c>
      <c r="B193" s="218"/>
      <c r="C193" s="218"/>
      <c r="D193" s="218"/>
      <c r="E193" s="219"/>
      <c r="F193" s="179">
        <f>SUM(F5:F192)</f>
        <v>21278.450000000041</v>
      </c>
      <c r="G193" s="179">
        <f t="shared" ref="G193:N193" si="6">SUM(G5:G192)</f>
        <v>1038.2599999999986</v>
      </c>
      <c r="H193" s="179">
        <f t="shared" si="6"/>
        <v>562.98000000000013</v>
      </c>
      <c r="I193" s="179">
        <f t="shared" si="6"/>
        <v>1634.42</v>
      </c>
      <c r="J193" s="179">
        <f t="shared" si="6"/>
        <v>24514.110000000015</v>
      </c>
      <c r="K193" s="179">
        <f t="shared" si="6"/>
        <v>5669.8048643589045</v>
      </c>
      <c r="L193" s="179">
        <f t="shared" si="6"/>
        <v>30183.914864358965</v>
      </c>
      <c r="M193" s="179">
        <f t="shared" si="6"/>
        <v>7640.7493248901474</v>
      </c>
      <c r="N193" s="179">
        <f t="shared" si="6"/>
        <v>256</v>
      </c>
      <c r="O193" s="178"/>
    </row>
    <row r="194" spans="1:15" ht="15" customHeight="1">
      <c r="A194" s="172">
        <v>189</v>
      </c>
      <c r="B194" s="173">
        <v>2</v>
      </c>
      <c r="C194" s="174" t="s">
        <v>39</v>
      </c>
      <c r="D194" s="175" t="s">
        <v>673</v>
      </c>
      <c r="E194" s="172" t="s">
        <v>556</v>
      </c>
      <c r="F194" s="176">
        <v>139.64999999999998</v>
      </c>
      <c r="G194" s="177">
        <v>6.54</v>
      </c>
      <c r="H194" s="176">
        <v>3.65</v>
      </c>
      <c r="I194" s="176">
        <v>8.9200000000000159</v>
      </c>
      <c r="J194" s="176">
        <f t="shared" si="4"/>
        <v>158.76</v>
      </c>
      <c r="K194" s="176">
        <v>36.71918826608912</v>
      </c>
      <c r="L194" s="176">
        <f t="shared" si="5"/>
        <v>195.47918826608912</v>
      </c>
      <c r="M194" s="176">
        <v>49.483557135852003</v>
      </c>
      <c r="N194" s="178">
        <v>2</v>
      </c>
      <c r="O194" s="178"/>
    </row>
    <row r="195" spans="1:15" ht="15" customHeight="1">
      <c r="A195" s="172">
        <v>190</v>
      </c>
      <c r="B195" s="173">
        <v>2</v>
      </c>
      <c r="C195" s="174" t="s">
        <v>39</v>
      </c>
      <c r="D195" s="175" t="s">
        <v>673</v>
      </c>
      <c r="E195" s="172" t="s">
        <v>557</v>
      </c>
      <c r="F195" s="176">
        <v>116.2</v>
      </c>
      <c r="G195" s="177">
        <v>5.1100000000000003</v>
      </c>
      <c r="H195" s="176">
        <v>2.69</v>
      </c>
      <c r="I195" s="176">
        <v>8.61</v>
      </c>
      <c r="J195" s="176">
        <f t="shared" si="4"/>
        <v>132.61000000000001</v>
      </c>
      <c r="K195" s="176">
        <v>30.671022650328034</v>
      </c>
      <c r="L195" s="176">
        <f t="shared" si="5"/>
        <v>163.28102265032805</v>
      </c>
      <c r="M195" s="176">
        <v>41.332920835130608</v>
      </c>
      <c r="N195" s="178">
        <v>1</v>
      </c>
      <c r="O195" s="178"/>
    </row>
    <row r="196" spans="1:15" ht="15" customHeight="1">
      <c r="A196" s="172">
        <v>191</v>
      </c>
      <c r="B196" s="173">
        <v>2</v>
      </c>
      <c r="C196" s="174" t="s">
        <v>39</v>
      </c>
      <c r="D196" s="175" t="s">
        <v>342</v>
      </c>
      <c r="E196" s="172" t="s">
        <v>558</v>
      </c>
      <c r="F196" s="176">
        <v>83.77</v>
      </c>
      <c r="G196" s="177">
        <v>5.0199999999999996</v>
      </c>
      <c r="H196" s="176">
        <v>2.58</v>
      </c>
      <c r="I196" s="176">
        <v>7.3900000000000006</v>
      </c>
      <c r="J196" s="176">
        <f t="shared" si="4"/>
        <v>98.759999999999991</v>
      </c>
      <c r="K196" s="176">
        <v>22.841944023425054</v>
      </c>
      <c r="L196" s="176">
        <f t="shared" si="5"/>
        <v>121.60194402342505</v>
      </c>
      <c r="M196" s="176">
        <v>30.7822883770266</v>
      </c>
      <c r="N196" s="178">
        <v>1</v>
      </c>
      <c r="O196" s="178"/>
    </row>
    <row r="197" spans="1:15" ht="15" customHeight="1">
      <c r="A197" s="172">
        <v>192</v>
      </c>
      <c r="B197" s="173">
        <v>2</v>
      </c>
      <c r="C197" s="174" t="s">
        <v>39</v>
      </c>
      <c r="D197" s="175" t="s">
        <v>673</v>
      </c>
      <c r="E197" s="172" t="s">
        <v>559</v>
      </c>
      <c r="F197" s="176">
        <v>136.41999999999999</v>
      </c>
      <c r="G197" s="177">
        <v>6.54</v>
      </c>
      <c r="H197" s="176">
        <v>4.01</v>
      </c>
      <c r="I197" s="176">
        <v>9.1200000000000045</v>
      </c>
      <c r="J197" s="176">
        <f t="shared" si="4"/>
        <v>156.08999999999997</v>
      </c>
      <c r="K197" s="176">
        <v>36.101650897290568</v>
      </c>
      <c r="L197" s="176">
        <f t="shared" si="5"/>
        <v>192.19165089729054</v>
      </c>
      <c r="M197" s="176">
        <v>48.651350676084263</v>
      </c>
      <c r="N197" s="178">
        <v>2</v>
      </c>
      <c r="O197" s="178"/>
    </row>
    <row r="198" spans="1:15" ht="15" customHeight="1">
      <c r="A198" s="172">
        <v>193</v>
      </c>
      <c r="B198" s="173">
        <v>2</v>
      </c>
      <c r="C198" s="174" t="s">
        <v>39</v>
      </c>
      <c r="D198" s="175" t="s">
        <v>673</v>
      </c>
      <c r="E198" s="172" t="s">
        <v>560</v>
      </c>
      <c r="F198" s="176">
        <v>116.24</v>
      </c>
      <c r="G198" s="177">
        <v>5.18</v>
      </c>
      <c r="H198" s="176">
        <v>2.84</v>
      </c>
      <c r="I198" s="176">
        <v>8.5200000000000102</v>
      </c>
      <c r="J198" s="176">
        <f t="shared" si="4"/>
        <v>132.78</v>
      </c>
      <c r="K198" s="176">
        <v>30.710341509015581</v>
      </c>
      <c r="L198" s="176">
        <f t="shared" si="5"/>
        <v>163.49034150901559</v>
      </c>
      <c r="M198" s="176">
        <v>41.385907763280606</v>
      </c>
      <c r="N198" s="178">
        <v>1</v>
      </c>
      <c r="O198" s="178"/>
    </row>
    <row r="199" spans="1:15" ht="15" customHeight="1">
      <c r="A199" s="172">
        <v>194</v>
      </c>
      <c r="B199" s="173">
        <v>2</v>
      </c>
      <c r="C199" s="174" t="s">
        <v>39</v>
      </c>
      <c r="D199" s="175" t="s">
        <v>673</v>
      </c>
      <c r="E199" s="172" t="s">
        <v>197</v>
      </c>
      <c r="F199" s="176">
        <v>119.05</v>
      </c>
      <c r="G199" s="177">
        <v>5.18</v>
      </c>
      <c r="H199" s="176">
        <v>3.16</v>
      </c>
      <c r="I199" s="176">
        <v>8.5100000000000051</v>
      </c>
      <c r="J199" s="176">
        <f t="shared" ref="J199:J262" si="7">F199+G199+H199+I199</f>
        <v>135.89999999999998</v>
      </c>
      <c r="K199" s="176">
        <v>31.431958209634111</v>
      </c>
      <c r="L199" s="176">
        <f t="shared" ref="L199:L262" si="8">J199+K199</f>
        <v>167.33195820963408</v>
      </c>
      <c r="M199" s="176">
        <v>42.358373738739523</v>
      </c>
      <c r="N199" s="178">
        <v>1</v>
      </c>
      <c r="O199" s="178"/>
    </row>
    <row r="200" spans="1:15" ht="15" customHeight="1">
      <c r="A200" s="172">
        <v>195</v>
      </c>
      <c r="B200" s="173">
        <v>2</v>
      </c>
      <c r="C200" s="174" t="s">
        <v>132</v>
      </c>
      <c r="D200" s="175" t="s">
        <v>673</v>
      </c>
      <c r="E200" s="172" t="s">
        <v>561</v>
      </c>
      <c r="F200" s="176">
        <v>139.64999999999998</v>
      </c>
      <c r="G200" s="177">
        <v>6.54</v>
      </c>
      <c r="H200" s="176">
        <v>3.65</v>
      </c>
      <c r="I200" s="176">
        <v>8.9200000000000159</v>
      </c>
      <c r="J200" s="176">
        <f t="shared" si="7"/>
        <v>158.76</v>
      </c>
      <c r="K200" s="176">
        <v>36.71918826608912</v>
      </c>
      <c r="L200" s="176">
        <f t="shared" si="8"/>
        <v>195.47918826608912</v>
      </c>
      <c r="M200" s="176">
        <v>49.483557135852003</v>
      </c>
      <c r="N200" s="178">
        <v>2</v>
      </c>
      <c r="O200" s="178"/>
    </row>
    <row r="201" spans="1:15" ht="15" customHeight="1">
      <c r="A201" s="172">
        <v>196</v>
      </c>
      <c r="B201" s="173">
        <v>2</v>
      </c>
      <c r="C201" s="174" t="s">
        <v>132</v>
      </c>
      <c r="D201" s="175" t="s">
        <v>673</v>
      </c>
      <c r="E201" s="172" t="s">
        <v>562</v>
      </c>
      <c r="F201" s="176">
        <v>116.2</v>
      </c>
      <c r="G201" s="177">
        <v>5.1100000000000003</v>
      </c>
      <c r="H201" s="176">
        <v>2.69</v>
      </c>
      <c r="I201" s="176">
        <v>8.61</v>
      </c>
      <c r="J201" s="176">
        <f t="shared" si="7"/>
        <v>132.61000000000001</v>
      </c>
      <c r="K201" s="176">
        <v>30.671022650328034</v>
      </c>
      <c r="L201" s="176">
        <f t="shared" si="8"/>
        <v>163.28102265032805</v>
      </c>
      <c r="M201" s="176">
        <v>41.332920835130608</v>
      </c>
      <c r="N201" s="178">
        <v>1</v>
      </c>
      <c r="O201" s="178"/>
    </row>
    <row r="202" spans="1:15" ht="15" customHeight="1">
      <c r="A202" s="172">
        <v>197</v>
      </c>
      <c r="B202" s="173">
        <v>2</v>
      </c>
      <c r="C202" s="174" t="s">
        <v>132</v>
      </c>
      <c r="D202" s="175" t="s">
        <v>343</v>
      </c>
      <c r="E202" s="172" t="s">
        <v>563</v>
      </c>
      <c r="F202" s="176">
        <v>60.1</v>
      </c>
      <c r="G202" s="177">
        <v>5.0199999999999996</v>
      </c>
      <c r="H202" s="176">
        <v>1.68</v>
      </c>
      <c r="I202" s="176">
        <v>5.3699999999999974</v>
      </c>
      <c r="J202" s="176">
        <f t="shared" si="7"/>
        <v>72.170000000000016</v>
      </c>
      <c r="K202" s="176">
        <v>16.692011949884428</v>
      </c>
      <c r="L202" s="176">
        <f t="shared" si="8"/>
        <v>88.862011949884447</v>
      </c>
      <c r="M202" s="176">
        <v>22.494509438740483</v>
      </c>
      <c r="N202" s="178">
        <v>1</v>
      </c>
      <c r="O202" s="178"/>
    </row>
    <row r="203" spans="1:15" ht="15" customHeight="1">
      <c r="A203" s="172">
        <v>198</v>
      </c>
      <c r="B203" s="173">
        <v>2</v>
      </c>
      <c r="C203" s="174" t="s">
        <v>132</v>
      </c>
      <c r="D203" s="175" t="s">
        <v>342</v>
      </c>
      <c r="E203" s="172" t="s">
        <v>564</v>
      </c>
      <c r="F203" s="176">
        <v>83.77</v>
      </c>
      <c r="G203" s="177">
        <v>5.0199999999999996</v>
      </c>
      <c r="H203" s="176">
        <v>2.58</v>
      </c>
      <c r="I203" s="176">
        <v>7.3900000000000006</v>
      </c>
      <c r="J203" s="176">
        <f t="shared" si="7"/>
        <v>98.759999999999991</v>
      </c>
      <c r="K203" s="176">
        <v>22.841944023425054</v>
      </c>
      <c r="L203" s="176">
        <f t="shared" si="8"/>
        <v>121.60194402342505</v>
      </c>
      <c r="M203" s="176">
        <v>30.7822883770266</v>
      </c>
      <c r="N203" s="178">
        <v>1</v>
      </c>
      <c r="O203" s="178"/>
    </row>
    <row r="204" spans="1:15" ht="15" customHeight="1">
      <c r="A204" s="172">
        <v>199</v>
      </c>
      <c r="B204" s="173">
        <v>2</v>
      </c>
      <c r="C204" s="174" t="s">
        <v>132</v>
      </c>
      <c r="D204" s="175" t="s">
        <v>673</v>
      </c>
      <c r="E204" s="172" t="s">
        <v>565</v>
      </c>
      <c r="F204" s="176">
        <v>136.41999999999999</v>
      </c>
      <c r="G204" s="177">
        <v>6.54</v>
      </c>
      <c r="H204" s="176">
        <v>4.01</v>
      </c>
      <c r="I204" s="176">
        <v>9.1200000000000045</v>
      </c>
      <c r="J204" s="176">
        <f t="shared" si="7"/>
        <v>156.08999999999997</v>
      </c>
      <c r="K204" s="176">
        <v>36.101650897290568</v>
      </c>
      <c r="L204" s="176">
        <f t="shared" si="8"/>
        <v>192.19165089729054</v>
      </c>
      <c r="M204" s="176">
        <v>48.651350676084263</v>
      </c>
      <c r="N204" s="178">
        <v>2</v>
      </c>
      <c r="O204" s="178"/>
    </row>
    <row r="205" spans="1:15" ht="15" customHeight="1">
      <c r="A205" s="172">
        <v>200</v>
      </c>
      <c r="B205" s="173">
        <v>2</v>
      </c>
      <c r="C205" s="174" t="s">
        <v>132</v>
      </c>
      <c r="D205" s="175" t="s">
        <v>673</v>
      </c>
      <c r="E205" s="172" t="s">
        <v>566</v>
      </c>
      <c r="F205" s="176">
        <v>116.24</v>
      </c>
      <c r="G205" s="177">
        <v>5.18</v>
      </c>
      <c r="H205" s="176">
        <v>2.84</v>
      </c>
      <c r="I205" s="176">
        <v>8.5200000000000102</v>
      </c>
      <c r="J205" s="176">
        <f t="shared" si="7"/>
        <v>132.78</v>
      </c>
      <c r="K205" s="176">
        <v>30.710341509015581</v>
      </c>
      <c r="L205" s="176">
        <f t="shared" si="8"/>
        <v>163.49034150901559</v>
      </c>
      <c r="M205" s="176">
        <v>41.385907763280606</v>
      </c>
      <c r="N205" s="178">
        <v>1</v>
      </c>
      <c r="O205" s="178"/>
    </row>
    <row r="206" spans="1:15" ht="15" customHeight="1">
      <c r="A206" s="172">
        <v>201</v>
      </c>
      <c r="B206" s="173">
        <v>2</v>
      </c>
      <c r="C206" s="174" t="s">
        <v>132</v>
      </c>
      <c r="D206" s="175" t="s">
        <v>673</v>
      </c>
      <c r="E206" s="172" t="s">
        <v>198</v>
      </c>
      <c r="F206" s="176">
        <v>119.05</v>
      </c>
      <c r="G206" s="177">
        <v>5.18</v>
      </c>
      <c r="H206" s="176">
        <v>3.16</v>
      </c>
      <c r="I206" s="176">
        <v>8.5100000000000051</v>
      </c>
      <c r="J206" s="176">
        <f t="shared" si="7"/>
        <v>135.89999999999998</v>
      </c>
      <c r="K206" s="176">
        <v>31.431958209634111</v>
      </c>
      <c r="L206" s="176">
        <f t="shared" si="8"/>
        <v>167.33195820963408</v>
      </c>
      <c r="M206" s="176">
        <v>42.358373738739523</v>
      </c>
      <c r="N206" s="178">
        <v>1</v>
      </c>
      <c r="O206" s="178"/>
    </row>
    <row r="207" spans="1:15" ht="15" customHeight="1">
      <c r="A207" s="172">
        <v>202</v>
      </c>
      <c r="B207" s="173">
        <v>2</v>
      </c>
      <c r="C207" s="174" t="s">
        <v>133</v>
      </c>
      <c r="D207" s="175" t="s">
        <v>673</v>
      </c>
      <c r="E207" s="172" t="s">
        <v>567</v>
      </c>
      <c r="F207" s="176">
        <v>139.64999999999998</v>
      </c>
      <c r="G207" s="177">
        <v>6.54</v>
      </c>
      <c r="H207" s="176">
        <v>3.65</v>
      </c>
      <c r="I207" s="176">
        <v>8.9200000000000159</v>
      </c>
      <c r="J207" s="176">
        <f t="shared" si="7"/>
        <v>158.76</v>
      </c>
      <c r="K207" s="176">
        <v>36.71918826608912</v>
      </c>
      <c r="L207" s="176">
        <f t="shared" si="8"/>
        <v>195.47918826608912</v>
      </c>
      <c r="M207" s="176">
        <v>49.483557135852003</v>
      </c>
      <c r="N207" s="178">
        <v>2</v>
      </c>
      <c r="O207" s="178"/>
    </row>
    <row r="208" spans="1:15" ht="15" customHeight="1">
      <c r="A208" s="172">
        <v>203</v>
      </c>
      <c r="B208" s="173">
        <v>2</v>
      </c>
      <c r="C208" s="174" t="s">
        <v>133</v>
      </c>
      <c r="D208" s="175" t="s">
        <v>673</v>
      </c>
      <c r="E208" s="172" t="s">
        <v>568</v>
      </c>
      <c r="F208" s="176">
        <v>116.2</v>
      </c>
      <c r="G208" s="177">
        <v>5.1100000000000003</v>
      </c>
      <c r="H208" s="176">
        <v>2.69</v>
      </c>
      <c r="I208" s="176">
        <v>8.61</v>
      </c>
      <c r="J208" s="176">
        <f t="shared" si="7"/>
        <v>132.61000000000001</v>
      </c>
      <c r="K208" s="176">
        <v>30.671022650328034</v>
      </c>
      <c r="L208" s="176">
        <f t="shared" si="8"/>
        <v>163.28102265032805</v>
      </c>
      <c r="M208" s="176">
        <v>41.332920835130608</v>
      </c>
      <c r="N208" s="178">
        <v>1</v>
      </c>
      <c r="O208" s="178"/>
    </row>
    <row r="209" spans="1:15" ht="15" customHeight="1">
      <c r="A209" s="172">
        <v>204</v>
      </c>
      <c r="B209" s="173">
        <v>2</v>
      </c>
      <c r="C209" s="174" t="s">
        <v>133</v>
      </c>
      <c r="D209" s="175" t="s">
        <v>342</v>
      </c>
      <c r="E209" s="172" t="s">
        <v>569</v>
      </c>
      <c r="F209" s="176">
        <v>83.77</v>
      </c>
      <c r="G209" s="177">
        <v>5.0199999999999996</v>
      </c>
      <c r="H209" s="176">
        <v>2.58</v>
      </c>
      <c r="I209" s="176">
        <v>7.2800000000000011</v>
      </c>
      <c r="J209" s="176">
        <f t="shared" si="7"/>
        <v>98.649999999999991</v>
      </c>
      <c r="K209" s="176">
        <v>22.81650240898017</v>
      </c>
      <c r="L209" s="176">
        <f t="shared" si="8"/>
        <v>121.46650240898016</v>
      </c>
      <c r="M209" s="176">
        <v>30.748002717635426</v>
      </c>
      <c r="N209" s="178">
        <v>1</v>
      </c>
      <c r="O209" s="178"/>
    </row>
    <row r="210" spans="1:15" ht="15" customHeight="1">
      <c r="A210" s="172">
        <v>205</v>
      </c>
      <c r="B210" s="173">
        <v>2</v>
      </c>
      <c r="C210" s="174" t="s">
        <v>133</v>
      </c>
      <c r="D210" s="175" t="s">
        <v>342</v>
      </c>
      <c r="E210" s="172" t="s">
        <v>570</v>
      </c>
      <c r="F210" s="176">
        <v>83.77</v>
      </c>
      <c r="G210" s="177">
        <v>5.0199999999999996</v>
      </c>
      <c r="H210" s="176">
        <v>2.58</v>
      </c>
      <c r="I210" s="176">
        <v>7.3900000000000006</v>
      </c>
      <c r="J210" s="176">
        <f t="shared" si="7"/>
        <v>98.759999999999991</v>
      </c>
      <c r="K210" s="176">
        <v>22.841944023425054</v>
      </c>
      <c r="L210" s="176">
        <f t="shared" si="8"/>
        <v>121.60194402342505</v>
      </c>
      <c r="M210" s="176">
        <v>30.7822883770266</v>
      </c>
      <c r="N210" s="178">
        <v>1</v>
      </c>
      <c r="O210" s="178"/>
    </row>
    <row r="211" spans="1:15" ht="15" customHeight="1">
      <c r="A211" s="172">
        <v>206</v>
      </c>
      <c r="B211" s="173">
        <v>2</v>
      </c>
      <c r="C211" s="174" t="s">
        <v>133</v>
      </c>
      <c r="D211" s="175" t="s">
        <v>673</v>
      </c>
      <c r="E211" s="172" t="s">
        <v>571</v>
      </c>
      <c r="F211" s="176">
        <v>136.41999999999999</v>
      </c>
      <c r="G211" s="177">
        <v>6.54</v>
      </c>
      <c r="H211" s="176">
        <v>4.01</v>
      </c>
      <c r="I211" s="176">
        <v>9.1200000000000045</v>
      </c>
      <c r="J211" s="176">
        <f t="shared" si="7"/>
        <v>156.08999999999997</v>
      </c>
      <c r="K211" s="176">
        <v>36.101650897290568</v>
      </c>
      <c r="L211" s="176">
        <f t="shared" si="8"/>
        <v>192.19165089729054</v>
      </c>
      <c r="M211" s="176">
        <v>48.651350676084263</v>
      </c>
      <c r="N211" s="178">
        <v>2</v>
      </c>
      <c r="O211" s="178"/>
    </row>
    <row r="212" spans="1:15" ht="15" customHeight="1">
      <c r="A212" s="172">
        <v>207</v>
      </c>
      <c r="B212" s="173">
        <v>2</v>
      </c>
      <c r="C212" s="174" t="s">
        <v>133</v>
      </c>
      <c r="D212" s="175" t="s">
        <v>673</v>
      </c>
      <c r="E212" s="172" t="s">
        <v>572</v>
      </c>
      <c r="F212" s="176">
        <v>116.24</v>
      </c>
      <c r="G212" s="177">
        <v>5.18</v>
      </c>
      <c r="H212" s="176">
        <v>2.84</v>
      </c>
      <c r="I212" s="176">
        <v>8.5200000000000102</v>
      </c>
      <c r="J212" s="176">
        <f t="shared" si="7"/>
        <v>132.78</v>
      </c>
      <c r="K212" s="176">
        <v>30.710341509015581</v>
      </c>
      <c r="L212" s="176">
        <f t="shared" si="8"/>
        <v>163.49034150901559</v>
      </c>
      <c r="M212" s="176">
        <v>41.385907763280606</v>
      </c>
      <c r="N212" s="178">
        <v>1</v>
      </c>
      <c r="O212" s="178"/>
    </row>
    <row r="213" spans="1:15" ht="15" customHeight="1">
      <c r="A213" s="172">
        <v>208</v>
      </c>
      <c r="B213" s="173">
        <v>2</v>
      </c>
      <c r="C213" s="174" t="s">
        <v>133</v>
      </c>
      <c r="D213" s="175" t="s">
        <v>673</v>
      </c>
      <c r="E213" s="172" t="s">
        <v>199</v>
      </c>
      <c r="F213" s="176">
        <v>119.05</v>
      </c>
      <c r="G213" s="177">
        <v>5.18</v>
      </c>
      <c r="H213" s="176">
        <v>3.16</v>
      </c>
      <c r="I213" s="176">
        <v>8.5100000000000051</v>
      </c>
      <c r="J213" s="176">
        <f t="shared" si="7"/>
        <v>135.89999999999998</v>
      </c>
      <c r="K213" s="176">
        <v>31.431958209634111</v>
      </c>
      <c r="L213" s="176">
        <f t="shared" si="8"/>
        <v>167.33195820963408</v>
      </c>
      <c r="M213" s="176">
        <v>42.358373738739523</v>
      </c>
      <c r="N213" s="178">
        <v>1</v>
      </c>
      <c r="O213" s="178"/>
    </row>
    <row r="214" spans="1:15" ht="15" customHeight="1">
      <c r="A214" s="172">
        <v>209</v>
      </c>
      <c r="B214" s="173">
        <v>2</v>
      </c>
      <c r="C214" s="174" t="s">
        <v>134</v>
      </c>
      <c r="D214" s="175" t="s">
        <v>673</v>
      </c>
      <c r="E214" s="172" t="s">
        <v>200</v>
      </c>
      <c r="F214" s="176">
        <v>139.64999999999998</v>
      </c>
      <c r="G214" s="177">
        <v>6.54</v>
      </c>
      <c r="H214" s="176">
        <v>3.65</v>
      </c>
      <c r="I214" s="176">
        <v>8.9200000000000159</v>
      </c>
      <c r="J214" s="176">
        <f t="shared" si="7"/>
        <v>158.76</v>
      </c>
      <c r="K214" s="176">
        <v>36.71918826608912</v>
      </c>
      <c r="L214" s="176">
        <f t="shared" si="8"/>
        <v>195.47918826608912</v>
      </c>
      <c r="M214" s="176">
        <v>49.483557135852003</v>
      </c>
      <c r="N214" s="178">
        <v>2</v>
      </c>
      <c r="O214" s="178"/>
    </row>
    <row r="215" spans="1:15" ht="15" customHeight="1">
      <c r="A215" s="172">
        <v>210</v>
      </c>
      <c r="B215" s="173">
        <v>2</v>
      </c>
      <c r="C215" s="174" t="s">
        <v>134</v>
      </c>
      <c r="D215" s="175" t="s">
        <v>673</v>
      </c>
      <c r="E215" s="172" t="s">
        <v>201</v>
      </c>
      <c r="F215" s="176">
        <v>116.2</v>
      </c>
      <c r="G215" s="177">
        <v>5.1100000000000003</v>
      </c>
      <c r="H215" s="176">
        <v>2.69</v>
      </c>
      <c r="I215" s="176">
        <v>8.61</v>
      </c>
      <c r="J215" s="176">
        <f t="shared" si="7"/>
        <v>132.61000000000001</v>
      </c>
      <c r="K215" s="176">
        <v>30.671022650328034</v>
      </c>
      <c r="L215" s="176">
        <f t="shared" si="8"/>
        <v>163.28102265032805</v>
      </c>
      <c r="M215" s="176">
        <v>41.332920835130608</v>
      </c>
      <c r="N215" s="178">
        <v>1</v>
      </c>
      <c r="O215" s="178"/>
    </row>
    <row r="216" spans="1:15" ht="15" customHeight="1">
      <c r="A216" s="172">
        <v>211</v>
      </c>
      <c r="B216" s="173">
        <v>2</v>
      </c>
      <c r="C216" s="174" t="s">
        <v>134</v>
      </c>
      <c r="D216" s="175" t="s">
        <v>342</v>
      </c>
      <c r="E216" s="172" t="s">
        <v>202</v>
      </c>
      <c r="F216" s="176">
        <v>83.77</v>
      </c>
      <c r="G216" s="177">
        <v>5.0199999999999996</v>
      </c>
      <c r="H216" s="176">
        <v>2.58</v>
      </c>
      <c r="I216" s="176">
        <v>7.2800000000000011</v>
      </c>
      <c r="J216" s="176">
        <f t="shared" si="7"/>
        <v>98.649999999999991</v>
      </c>
      <c r="K216" s="176">
        <v>22.81650240898017</v>
      </c>
      <c r="L216" s="176">
        <f t="shared" si="8"/>
        <v>121.46650240898016</v>
      </c>
      <c r="M216" s="176">
        <v>30.748002717635426</v>
      </c>
      <c r="N216" s="178">
        <v>1</v>
      </c>
      <c r="O216" s="178"/>
    </row>
    <row r="217" spans="1:15" ht="15" customHeight="1">
      <c r="A217" s="172">
        <v>212</v>
      </c>
      <c r="B217" s="173">
        <v>2</v>
      </c>
      <c r="C217" s="174" t="s">
        <v>134</v>
      </c>
      <c r="D217" s="175" t="s">
        <v>342</v>
      </c>
      <c r="E217" s="172" t="s">
        <v>203</v>
      </c>
      <c r="F217" s="176">
        <v>83.77</v>
      </c>
      <c r="G217" s="177">
        <v>5.0199999999999996</v>
      </c>
      <c r="H217" s="176">
        <v>2.58</v>
      </c>
      <c r="I217" s="176">
        <v>7.3900000000000006</v>
      </c>
      <c r="J217" s="176">
        <f t="shared" si="7"/>
        <v>98.759999999999991</v>
      </c>
      <c r="K217" s="176">
        <v>22.841944023425054</v>
      </c>
      <c r="L217" s="176">
        <f t="shared" si="8"/>
        <v>121.60194402342505</v>
      </c>
      <c r="M217" s="176">
        <v>30.7822883770266</v>
      </c>
      <c r="N217" s="178">
        <v>1</v>
      </c>
      <c r="O217" s="178"/>
    </row>
    <row r="218" spans="1:15" ht="15" customHeight="1">
      <c r="A218" s="172">
        <v>213</v>
      </c>
      <c r="B218" s="173">
        <v>2</v>
      </c>
      <c r="C218" s="174" t="s">
        <v>134</v>
      </c>
      <c r="D218" s="175" t="s">
        <v>673</v>
      </c>
      <c r="E218" s="172" t="s">
        <v>204</v>
      </c>
      <c r="F218" s="176">
        <v>136.41999999999999</v>
      </c>
      <c r="G218" s="177">
        <v>6.54</v>
      </c>
      <c r="H218" s="176">
        <v>4.01</v>
      </c>
      <c r="I218" s="176">
        <v>9.1200000000000045</v>
      </c>
      <c r="J218" s="176">
        <f t="shared" si="7"/>
        <v>156.08999999999997</v>
      </c>
      <c r="K218" s="176">
        <v>36.101650897290568</v>
      </c>
      <c r="L218" s="176">
        <f t="shared" si="8"/>
        <v>192.19165089729054</v>
      </c>
      <c r="M218" s="176">
        <v>48.651350676084263</v>
      </c>
      <c r="N218" s="178">
        <v>2</v>
      </c>
      <c r="O218" s="178"/>
    </row>
    <row r="219" spans="1:15" ht="15" customHeight="1">
      <c r="A219" s="172">
        <v>214</v>
      </c>
      <c r="B219" s="173">
        <v>2</v>
      </c>
      <c r="C219" s="174" t="s">
        <v>134</v>
      </c>
      <c r="D219" s="175" t="s">
        <v>673</v>
      </c>
      <c r="E219" s="172" t="s">
        <v>205</v>
      </c>
      <c r="F219" s="176">
        <v>116.24</v>
      </c>
      <c r="G219" s="177">
        <v>5.18</v>
      </c>
      <c r="H219" s="176">
        <v>2.84</v>
      </c>
      <c r="I219" s="176">
        <v>8.5200000000000102</v>
      </c>
      <c r="J219" s="176">
        <f t="shared" si="7"/>
        <v>132.78</v>
      </c>
      <c r="K219" s="176">
        <v>30.710341509015581</v>
      </c>
      <c r="L219" s="176">
        <f t="shared" si="8"/>
        <v>163.49034150901559</v>
      </c>
      <c r="M219" s="176">
        <v>41.385907763280606</v>
      </c>
      <c r="N219" s="178">
        <v>1</v>
      </c>
      <c r="O219" s="178"/>
    </row>
    <row r="220" spans="1:15" ht="15" customHeight="1">
      <c r="A220" s="172">
        <v>215</v>
      </c>
      <c r="B220" s="173">
        <v>2</v>
      </c>
      <c r="C220" s="174" t="s">
        <v>134</v>
      </c>
      <c r="D220" s="175" t="s">
        <v>673</v>
      </c>
      <c r="E220" s="172" t="s">
        <v>206</v>
      </c>
      <c r="F220" s="176">
        <v>119.05</v>
      </c>
      <c r="G220" s="177">
        <v>5.18</v>
      </c>
      <c r="H220" s="176">
        <v>3.16</v>
      </c>
      <c r="I220" s="176">
        <v>8.5100000000000051</v>
      </c>
      <c r="J220" s="176">
        <f t="shared" si="7"/>
        <v>135.89999999999998</v>
      </c>
      <c r="K220" s="176">
        <v>31.431958209634111</v>
      </c>
      <c r="L220" s="176">
        <f t="shared" si="8"/>
        <v>167.33195820963408</v>
      </c>
      <c r="M220" s="176">
        <v>42.358373738739523</v>
      </c>
      <c r="N220" s="178">
        <v>1</v>
      </c>
      <c r="O220" s="178"/>
    </row>
    <row r="221" spans="1:15" ht="15" customHeight="1">
      <c r="A221" s="172">
        <v>216</v>
      </c>
      <c r="B221" s="173">
        <v>2</v>
      </c>
      <c r="C221" s="174" t="s">
        <v>374</v>
      </c>
      <c r="D221" s="175" t="s">
        <v>673</v>
      </c>
      <c r="E221" s="172" t="s">
        <v>207</v>
      </c>
      <c r="F221" s="176">
        <v>139.64999999999998</v>
      </c>
      <c r="G221" s="177">
        <v>6.54</v>
      </c>
      <c r="H221" s="176">
        <v>3.65</v>
      </c>
      <c r="I221" s="176">
        <v>8.9200000000000159</v>
      </c>
      <c r="J221" s="176">
        <f t="shared" si="7"/>
        <v>158.76</v>
      </c>
      <c r="K221" s="176">
        <v>36.71918826608912</v>
      </c>
      <c r="L221" s="176">
        <f t="shared" si="8"/>
        <v>195.47918826608912</v>
      </c>
      <c r="M221" s="176">
        <v>49.483557135852003</v>
      </c>
      <c r="N221" s="178">
        <v>2</v>
      </c>
      <c r="O221" s="178"/>
    </row>
    <row r="222" spans="1:15" ht="15" customHeight="1">
      <c r="A222" s="172">
        <v>217</v>
      </c>
      <c r="B222" s="173">
        <v>2</v>
      </c>
      <c r="C222" s="174" t="s">
        <v>374</v>
      </c>
      <c r="D222" s="175" t="s">
        <v>673</v>
      </c>
      <c r="E222" s="172" t="s">
        <v>208</v>
      </c>
      <c r="F222" s="176">
        <v>116.2</v>
      </c>
      <c r="G222" s="177">
        <v>5.1100000000000003</v>
      </c>
      <c r="H222" s="176">
        <v>2.69</v>
      </c>
      <c r="I222" s="176">
        <v>8.61</v>
      </c>
      <c r="J222" s="176">
        <f t="shared" si="7"/>
        <v>132.61000000000001</v>
      </c>
      <c r="K222" s="176">
        <v>30.671022650328034</v>
      </c>
      <c r="L222" s="176">
        <f t="shared" si="8"/>
        <v>163.28102265032805</v>
      </c>
      <c r="M222" s="176">
        <v>41.332920835130608</v>
      </c>
      <c r="N222" s="178">
        <v>1</v>
      </c>
      <c r="O222" s="178"/>
    </row>
    <row r="223" spans="1:15" ht="15" customHeight="1">
      <c r="A223" s="172">
        <v>218</v>
      </c>
      <c r="B223" s="173">
        <v>2</v>
      </c>
      <c r="C223" s="174" t="s">
        <v>374</v>
      </c>
      <c r="D223" s="175" t="s">
        <v>342</v>
      </c>
      <c r="E223" s="172" t="s">
        <v>209</v>
      </c>
      <c r="F223" s="176">
        <v>83.77</v>
      </c>
      <c r="G223" s="177">
        <v>5.0199999999999996</v>
      </c>
      <c r="H223" s="176">
        <v>2.58</v>
      </c>
      <c r="I223" s="176">
        <v>7.2800000000000011</v>
      </c>
      <c r="J223" s="176">
        <f t="shared" si="7"/>
        <v>98.649999999999991</v>
      </c>
      <c r="K223" s="176">
        <v>22.81650240898017</v>
      </c>
      <c r="L223" s="176">
        <f t="shared" si="8"/>
        <v>121.46650240898016</v>
      </c>
      <c r="M223" s="176">
        <v>30.748002717635426</v>
      </c>
      <c r="N223" s="178">
        <v>1</v>
      </c>
      <c r="O223" s="178"/>
    </row>
    <row r="224" spans="1:15" ht="15" customHeight="1">
      <c r="A224" s="172">
        <v>219</v>
      </c>
      <c r="B224" s="173">
        <v>2</v>
      </c>
      <c r="C224" s="174" t="s">
        <v>374</v>
      </c>
      <c r="D224" s="175" t="s">
        <v>342</v>
      </c>
      <c r="E224" s="172" t="s">
        <v>210</v>
      </c>
      <c r="F224" s="176">
        <v>83.77</v>
      </c>
      <c r="G224" s="177">
        <v>5.0199999999999996</v>
      </c>
      <c r="H224" s="176">
        <v>2.58</v>
      </c>
      <c r="I224" s="176">
        <v>7.3900000000000006</v>
      </c>
      <c r="J224" s="176">
        <f t="shared" si="7"/>
        <v>98.759999999999991</v>
      </c>
      <c r="K224" s="176">
        <v>22.841944023425054</v>
      </c>
      <c r="L224" s="176">
        <f t="shared" si="8"/>
        <v>121.60194402342505</v>
      </c>
      <c r="M224" s="176">
        <v>30.7822883770266</v>
      </c>
      <c r="N224" s="178">
        <v>1</v>
      </c>
      <c r="O224" s="178"/>
    </row>
    <row r="225" spans="1:15" ht="15" customHeight="1">
      <c r="A225" s="172">
        <v>220</v>
      </c>
      <c r="B225" s="173">
        <v>2</v>
      </c>
      <c r="C225" s="174" t="s">
        <v>374</v>
      </c>
      <c r="D225" s="175" t="s">
        <v>673</v>
      </c>
      <c r="E225" s="172" t="s">
        <v>211</v>
      </c>
      <c r="F225" s="176">
        <v>136.41999999999999</v>
      </c>
      <c r="G225" s="177">
        <v>6.54</v>
      </c>
      <c r="H225" s="176">
        <v>4.01</v>
      </c>
      <c r="I225" s="176">
        <v>9.1200000000000045</v>
      </c>
      <c r="J225" s="176">
        <f t="shared" si="7"/>
        <v>156.08999999999997</v>
      </c>
      <c r="K225" s="176">
        <v>36.101650897290568</v>
      </c>
      <c r="L225" s="176">
        <f t="shared" si="8"/>
        <v>192.19165089729054</v>
      </c>
      <c r="M225" s="176">
        <v>48.651350676084263</v>
      </c>
      <c r="N225" s="178">
        <v>2</v>
      </c>
      <c r="O225" s="178"/>
    </row>
    <row r="226" spans="1:15" ht="15" customHeight="1">
      <c r="A226" s="172">
        <v>221</v>
      </c>
      <c r="B226" s="173">
        <v>2</v>
      </c>
      <c r="C226" s="174" t="s">
        <v>374</v>
      </c>
      <c r="D226" s="175" t="s">
        <v>673</v>
      </c>
      <c r="E226" s="172" t="s">
        <v>212</v>
      </c>
      <c r="F226" s="176">
        <v>116.24</v>
      </c>
      <c r="G226" s="177">
        <v>5.18</v>
      </c>
      <c r="H226" s="176">
        <v>2.84</v>
      </c>
      <c r="I226" s="176">
        <v>8.5200000000000102</v>
      </c>
      <c r="J226" s="176">
        <f t="shared" si="7"/>
        <v>132.78</v>
      </c>
      <c r="K226" s="176">
        <v>30.710341509015581</v>
      </c>
      <c r="L226" s="176">
        <f t="shared" si="8"/>
        <v>163.49034150901559</v>
      </c>
      <c r="M226" s="176">
        <v>41.385907763280606</v>
      </c>
      <c r="N226" s="178">
        <v>1</v>
      </c>
      <c r="O226" s="178"/>
    </row>
    <row r="227" spans="1:15" ht="15" customHeight="1">
      <c r="A227" s="172">
        <v>222</v>
      </c>
      <c r="B227" s="173">
        <v>2</v>
      </c>
      <c r="C227" s="174" t="s">
        <v>374</v>
      </c>
      <c r="D227" s="175" t="s">
        <v>673</v>
      </c>
      <c r="E227" s="172" t="s">
        <v>213</v>
      </c>
      <c r="F227" s="176">
        <v>119.05</v>
      </c>
      <c r="G227" s="177">
        <v>5.18</v>
      </c>
      <c r="H227" s="176">
        <v>3.16</v>
      </c>
      <c r="I227" s="176">
        <v>8.5100000000000051</v>
      </c>
      <c r="J227" s="176">
        <f t="shared" si="7"/>
        <v>135.89999999999998</v>
      </c>
      <c r="K227" s="176">
        <v>31.431958209634111</v>
      </c>
      <c r="L227" s="176">
        <f t="shared" si="8"/>
        <v>167.33195820963408</v>
      </c>
      <c r="M227" s="176">
        <v>42.358373738739523</v>
      </c>
      <c r="N227" s="178">
        <v>1</v>
      </c>
      <c r="O227" s="178"/>
    </row>
    <row r="228" spans="1:15" ht="15" customHeight="1">
      <c r="A228" s="172">
        <v>223</v>
      </c>
      <c r="B228" s="173">
        <v>2</v>
      </c>
      <c r="C228" s="174" t="s">
        <v>381</v>
      </c>
      <c r="D228" s="175" t="s">
        <v>673</v>
      </c>
      <c r="E228" s="172" t="s">
        <v>214</v>
      </c>
      <c r="F228" s="176">
        <v>139.64999999999998</v>
      </c>
      <c r="G228" s="177">
        <v>6.54</v>
      </c>
      <c r="H228" s="176">
        <v>3.65</v>
      </c>
      <c r="I228" s="176">
        <v>8.9200000000000159</v>
      </c>
      <c r="J228" s="176">
        <f t="shared" si="7"/>
        <v>158.76</v>
      </c>
      <c r="K228" s="176">
        <v>36.71918826608912</v>
      </c>
      <c r="L228" s="176">
        <f t="shared" si="8"/>
        <v>195.47918826608912</v>
      </c>
      <c r="M228" s="176">
        <v>49.483557135852003</v>
      </c>
      <c r="N228" s="178">
        <v>2</v>
      </c>
      <c r="O228" s="178"/>
    </row>
    <row r="229" spans="1:15" ht="15" customHeight="1">
      <c r="A229" s="172">
        <v>224</v>
      </c>
      <c r="B229" s="173">
        <v>2</v>
      </c>
      <c r="C229" s="174" t="s">
        <v>381</v>
      </c>
      <c r="D229" s="175" t="s">
        <v>673</v>
      </c>
      <c r="E229" s="172" t="s">
        <v>215</v>
      </c>
      <c r="F229" s="176">
        <v>116.2</v>
      </c>
      <c r="G229" s="177">
        <v>5.1100000000000003</v>
      </c>
      <c r="H229" s="176">
        <v>2.69</v>
      </c>
      <c r="I229" s="176">
        <v>8.61</v>
      </c>
      <c r="J229" s="176">
        <f t="shared" si="7"/>
        <v>132.61000000000001</v>
      </c>
      <c r="K229" s="176">
        <v>30.671022650328034</v>
      </c>
      <c r="L229" s="176">
        <f t="shared" si="8"/>
        <v>163.28102265032805</v>
      </c>
      <c r="M229" s="176">
        <v>41.332920835130608</v>
      </c>
      <c r="N229" s="178">
        <v>1</v>
      </c>
      <c r="O229" s="178"/>
    </row>
    <row r="230" spans="1:15" ht="15" customHeight="1">
      <c r="A230" s="172">
        <v>225</v>
      </c>
      <c r="B230" s="173">
        <v>2</v>
      </c>
      <c r="C230" s="174" t="s">
        <v>381</v>
      </c>
      <c r="D230" s="175" t="s">
        <v>342</v>
      </c>
      <c r="E230" s="172" t="s">
        <v>216</v>
      </c>
      <c r="F230" s="176">
        <v>83.77</v>
      </c>
      <c r="G230" s="177">
        <v>5.0199999999999996</v>
      </c>
      <c r="H230" s="176">
        <v>2.58</v>
      </c>
      <c r="I230" s="176">
        <v>7.2800000000000011</v>
      </c>
      <c r="J230" s="176">
        <f t="shared" si="7"/>
        <v>98.649999999999991</v>
      </c>
      <c r="K230" s="176">
        <v>22.81650240898017</v>
      </c>
      <c r="L230" s="176">
        <f t="shared" si="8"/>
        <v>121.46650240898016</v>
      </c>
      <c r="M230" s="176">
        <v>30.748002717635426</v>
      </c>
      <c r="N230" s="178">
        <v>1</v>
      </c>
      <c r="O230" s="178"/>
    </row>
    <row r="231" spans="1:15" ht="15" customHeight="1">
      <c r="A231" s="172">
        <v>226</v>
      </c>
      <c r="B231" s="173">
        <v>2</v>
      </c>
      <c r="C231" s="174" t="s">
        <v>381</v>
      </c>
      <c r="D231" s="175" t="s">
        <v>342</v>
      </c>
      <c r="E231" s="172" t="s">
        <v>217</v>
      </c>
      <c r="F231" s="176">
        <v>83.77</v>
      </c>
      <c r="G231" s="177">
        <v>5.0199999999999996</v>
      </c>
      <c r="H231" s="176">
        <v>2.58</v>
      </c>
      <c r="I231" s="176">
        <v>7.3900000000000006</v>
      </c>
      <c r="J231" s="176">
        <f t="shared" si="7"/>
        <v>98.759999999999991</v>
      </c>
      <c r="K231" s="176">
        <v>22.841944023425054</v>
      </c>
      <c r="L231" s="176">
        <f t="shared" si="8"/>
        <v>121.60194402342505</v>
      </c>
      <c r="M231" s="176">
        <v>30.7822883770266</v>
      </c>
      <c r="N231" s="178">
        <v>1</v>
      </c>
      <c r="O231" s="178"/>
    </row>
    <row r="232" spans="1:15" ht="15" customHeight="1">
      <c r="A232" s="172">
        <v>227</v>
      </c>
      <c r="B232" s="173">
        <v>2</v>
      </c>
      <c r="C232" s="174" t="s">
        <v>381</v>
      </c>
      <c r="D232" s="175" t="s">
        <v>673</v>
      </c>
      <c r="E232" s="172" t="s">
        <v>218</v>
      </c>
      <c r="F232" s="176">
        <v>136.41999999999999</v>
      </c>
      <c r="G232" s="177">
        <v>6.54</v>
      </c>
      <c r="H232" s="176">
        <v>4.01</v>
      </c>
      <c r="I232" s="176">
        <v>9.1200000000000045</v>
      </c>
      <c r="J232" s="176">
        <f t="shared" si="7"/>
        <v>156.08999999999997</v>
      </c>
      <c r="K232" s="176">
        <v>36.101650897290568</v>
      </c>
      <c r="L232" s="176">
        <f t="shared" si="8"/>
        <v>192.19165089729054</v>
      </c>
      <c r="M232" s="176">
        <v>48.651350676084263</v>
      </c>
      <c r="N232" s="178">
        <v>2</v>
      </c>
      <c r="O232" s="178"/>
    </row>
    <row r="233" spans="1:15" ht="15" customHeight="1">
      <c r="A233" s="172">
        <v>228</v>
      </c>
      <c r="B233" s="173">
        <v>2</v>
      </c>
      <c r="C233" s="174" t="s">
        <v>381</v>
      </c>
      <c r="D233" s="175" t="s">
        <v>673</v>
      </c>
      <c r="E233" s="172" t="s">
        <v>219</v>
      </c>
      <c r="F233" s="176">
        <v>116.24</v>
      </c>
      <c r="G233" s="177">
        <v>5.18</v>
      </c>
      <c r="H233" s="176">
        <v>2.84</v>
      </c>
      <c r="I233" s="176">
        <v>8.5200000000000102</v>
      </c>
      <c r="J233" s="176">
        <f t="shared" si="7"/>
        <v>132.78</v>
      </c>
      <c r="K233" s="176">
        <v>30.710341509015581</v>
      </c>
      <c r="L233" s="176">
        <f t="shared" si="8"/>
        <v>163.49034150901559</v>
      </c>
      <c r="M233" s="176">
        <v>41.385907763280606</v>
      </c>
      <c r="N233" s="178">
        <v>1</v>
      </c>
      <c r="O233" s="178"/>
    </row>
    <row r="234" spans="1:15" ht="15" customHeight="1">
      <c r="A234" s="172">
        <v>229</v>
      </c>
      <c r="B234" s="173">
        <v>2</v>
      </c>
      <c r="C234" s="174" t="s">
        <v>381</v>
      </c>
      <c r="D234" s="175" t="s">
        <v>673</v>
      </c>
      <c r="E234" s="172" t="s">
        <v>220</v>
      </c>
      <c r="F234" s="176">
        <v>119.05</v>
      </c>
      <c r="G234" s="177">
        <v>5.18</v>
      </c>
      <c r="H234" s="176">
        <v>3.16</v>
      </c>
      <c r="I234" s="176">
        <v>8.5100000000000051</v>
      </c>
      <c r="J234" s="176">
        <f t="shared" si="7"/>
        <v>135.89999999999998</v>
      </c>
      <c r="K234" s="176">
        <v>31.431958209634111</v>
      </c>
      <c r="L234" s="176">
        <f t="shared" si="8"/>
        <v>167.33195820963408</v>
      </c>
      <c r="M234" s="176">
        <v>42.358373738739523</v>
      </c>
      <c r="N234" s="178">
        <v>1</v>
      </c>
      <c r="O234" s="178"/>
    </row>
    <row r="235" spans="1:15" ht="15" customHeight="1">
      <c r="A235" s="172">
        <v>230</v>
      </c>
      <c r="B235" s="173">
        <v>2</v>
      </c>
      <c r="C235" s="174" t="s">
        <v>389</v>
      </c>
      <c r="D235" s="175" t="s">
        <v>673</v>
      </c>
      <c r="E235" s="172" t="s">
        <v>221</v>
      </c>
      <c r="F235" s="176">
        <v>139.64999999999998</v>
      </c>
      <c r="G235" s="177">
        <v>6.54</v>
      </c>
      <c r="H235" s="176">
        <v>3.65</v>
      </c>
      <c r="I235" s="176">
        <v>8.9200000000000159</v>
      </c>
      <c r="J235" s="176">
        <f t="shared" si="7"/>
        <v>158.76</v>
      </c>
      <c r="K235" s="176">
        <v>36.71918826608912</v>
      </c>
      <c r="L235" s="176">
        <f t="shared" si="8"/>
        <v>195.47918826608912</v>
      </c>
      <c r="M235" s="176">
        <v>49.483557135852003</v>
      </c>
      <c r="N235" s="178">
        <v>2</v>
      </c>
      <c r="O235" s="178"/>
    </row>
    <row r="236" spans="1:15" ht="15" customHeight="1">
      <c r="A236" s="172">
        <v>231</v>
      </c>
      <c r="B236" s="173">
        <v>2</v>
      </c>
      <c r="C236" s="174" t="s">
        <v>389</v>
      </c>
      <c r="D236" s="175" t="s">
        <v>673</v>
      </c>
      <c r="E236" s="172" t="s">
        <v>222</v>
      </c>
      <c r="F236" s="176">
        <v>116.2</v>
      </c>
      <c r="G236" s="177">
        <v>5.1100000000000003</v>
      </c>
      <c r="H236" s="176">
        <v>2.69</v>
      </c>
      <c r="I236" s="176">
        <v>8.61</v>
      </c>
      <c r="J236" s="176">
        <f t="shared" si="7"/>
        <v>132.61000000000001</v>
      </c>
      <c r="K236" s="176">
        <v>30.671022650328034</v>
      </c>
      <c r="L236" s="176">
        <f t="shared" si="8"/>
        <v>163.28102265032805</v>
      </c>
      <c r="M236" s="176">
        <v>41.332920835130608</v>
      </c>
      <c r="N236" s="178">
        <v>1</v>
      </c>
      <c r="O236" s="178"/>
    </row>
    <row r="237" spans="1:15" ht="15" customHeight="1">
      <c r="A237" s="172">
        <v>232</v>
      </c>
      <c r="B237" s="173">
        <v>2</v>
      </c>
      <c r="C237" s="174" t="s">
        <v>389</v>
      </c>
      <c r="D237" s="175" t="s">
        <v>342</v>
      </c>
      <c r="E237" s="172" t="s">
        <v>223</v>
      </c>
      <c r="F237" s="176">
        <v>83.77</v>
      </c>
      <c r="G237" s="177">
        <v>5.0199999999999996</v>
      </c>
      <c r="H237" s="176">
        <v>2.58</v>
      </c>
      <c r="I237" s="176">
        <v>7.2800000000000011</v>
      </c>
      <c r="J237" s="176">
        <f t="shared" si="7"/>
        <v>98.649999999999991</v>
      </c>
      <c r="K237" s="176">
        <v>22.81650240898017</v>
      </c>
      <c r="L237" s="176">
        <f t="shared" si="8"/>
        <v>121.46650240898016</v>
      </c>
      <c r="M237" s="176">
        <v>30.748002717635426</v>
      </c>
      <c r="N237" s="178">
        <v>1</v>
      </c>
      <c r="O237" s="178"/>
    </row>
    <row r="238" spans="1:15" ht="15" customHeight="1">
      <c r="A238" s="172">
        <v>233</v>
      </c>
      <c r="B238" s="173">
        <v>2</v>
      </c>
      <c r="C238" s="174" t="s">
        <v>389</v>
      </c>
      <c r="D238" s="175" t="s">
        <v>342</v>
      </c>
      <c r="E238" s="172" t="s">
        <v>224</v>
      </c>
      <c r="F238" s="176">
        <v>83.77</v>
      </c>
      <c r="G238" s="177">
        <v>5.0199999999999996</v>
      </c>
      <c r="H238" s="176">
        <v>2.58</v>
      </c>
      <c r="I238" s="176">
        <v>7.3900000000000006</v>
      </c>
      <c r="J238" s="176">
        <f t="shared" si="7"/>
        <v>98.759999999999991</v>
      </c>
      <c r="K238" s="176">
        <v>22.841944023425054</v>
      </c>
      <c r="L238" s="176">
        <f t="shared" si="8"/>
        <v>121.60194402342505</v>
      </c>
      <c r="M238" s="176">
        <v>30.7822883770266</v>
      </c>
      <c r="N238" s="178">
        <v>1</v>
      </c>
      <c r="O238" s="178"/>
    </row>
    <row r="239" spans="1:15" ht="15" customHeight="1">
      <c r="A239" s="172">
        <v>234</v>
      </c>
      <c r="B239" s="173">
        <v>2</v>
      </c>
      <c r="C239" s="174" t="s">
        <v>389</v>
      </c>
      <c r="D239" s="175" t="s">
        <v>673</v>
      </c>
      <c r="E239" s="172" t="s">
        <v>225</v>
      </c>
      <c r="F239" s="176">
        <v>136.41999999999999</v>
      </c>
      <c r="G239" s="177">
        <v>6.54</v>
      </c>
      <c r="H239" s="176">
        <v>4.01</v>
      </c>
      <c r="I239" s="176">
        <v>9.1200000000000045</v>
      </c>
      <c r="J239" s="176">
        <f t="shared" si="7"/>
        <v>156.08999999999997</v>
      </c>
      <c r="K239" s="176">
        <v>36.101650897290568</v>
      </c>
      <c r="L239" s="176">
        <f t="shared" si="8"/>
        <v>192.19165089729054</v>
      </c>
      <c r="M239" s="176">
        <v>48.651350676084263</v>
      </c>
      <c r="N239" s="178">
        <v>2</v>
      </c>
      <c r="O239" s="178"/>
    </row>
    <row r="240" spans="1:15" ht="15" customHeight="1">
      <c r="A240" s="172">
        <v>235</v>
      </c>
      <c r="B240" s="173">
        <v>2</v>
      </c>
      <c r="C240" s="174" t="s">
        <v>389</v>
      </c>
      <c r="D240" s="175" t="s">
        <v>673</v>
      </c>
      <c r="E240" s="172" t="s">
        <v>226</v>
      </c>
      <c r="F240" s="176">
        <v>116.24</v>
      </c>
      <c r="G240" s="177">
        <v>5.18</v>
      </c>
      <c r="H240" s="176">
        <v>2.84</v>
      </c>
      <c r="I240" s="176">
        <v>8.5200000000000102</v>
      </c>
      <c r="J240" s="176">
        <f t="shared" si="7"/>
        <v>132.78</v>
      </c>
      <c r="K240" s="176">
        <v>30.710341509015581</v>
      </c>
      <c r="L240" s="176">
        <f t="shared" si="8"/>
        <v>163.49034150901559</v>
      </c>
      <c r="M240" s="176">
        <v>41.385907763280606</v>
      </c>
      <c r="N240" s="178">
        <v>1</v>
      </c>
      <c r="O240" s="178"/>
    </row>
    <row r="241" spans="1:15" ht="15" customHeight="1">
      <c r="A241" s="172">
        <v>236</v>
      </c>
      <c r="B241" s="173">
        <v>2</v>
      </c>
      <c r="C241" s="174" t="s">
        <v>389</v>
      </c>
      <c r="D241" s="175" t="s">
        <v>673</v>
      </c>
      <c r="E241" s="172" t="s">
        <v>227</v>
      </c>
      <c r="F241" s="176">
        <v>119.05</v>
      </c>
      <c r="G241" s="177">
        <v>5.18</v>
      </c>
      <c r="H241" s="176">
        <v>3.16</v>
      </c>
      <c r="I241" s="176">
        <v>8.5100000000000051</v>
      </c>
      <c r="J241" s="176">
        <f t="shared" si="7"/>
        <v>135.89999999999998</v>
      </c>
      <c r="K241" s="176">
        <v>31.431958209634111</v>
      </c>
      <c r="L241" s="176">
        <f t="shared" si="8"/>
        <v>167.33195820963408</v>
      </c>
      <c r="M241" s="176">
        <v>42.358373738739523</v>
      </c>
      <c r="N241" s="178">
        <v>1</v>
      </c>
      <c r="O241" s="178"/>
    </row>
    <row r="242" spans="1:15" ht="15" customHeight="1">
      <c r="A242" s="172">
        <v>237</v>
      </c>
      <c r="B242" s="173">
        <v>2</v>
      </c>
      <c r="C242" s="174" t="s">
        <v>397</v>
      </c>
      <c r="D242" s="175" t="s">
        <v>673</v>
      </c>
      <c r="E242" s="172" t="s">
        <v>228</v>
      </c>
      <c r="F242" s="176">
        <v>139.64999999999998</v>
      </c>
      <c r="G242" s="177">
        <v>6.54</v>
      </c>
      <c r="H242" s="176">
        <v>3.65</v>
      </c>
      <c r="I242" s="176">
        <v>8.9200000000000159</v>
      </c>
      <c r="J242" s="176">
        <f t="shared" si="7"/>
        <v>158.76</v>
      </c>
      <c r="K242" s="176">
        <v>36.71918826608912</v>
      </c>
      <c r="L242" s="176">
        <f t="shared" si="8"/>
        <v>195.47918826608912</v>
      </c>
      <c r="M242" s="176">
        <v>49.483557135852003</v>
      </c>
      <c r="N242" s="178">
        <v>2</v>
      </c>
      <c r="O242" s="178"/>
    </row>
    <row r="243" spans="1:15" ht="15" customHeight="1">
      <c r="A243" s="172">
        <v>238</v>
      </c>
      <c r="B243" s="173">
        <v>2</v>
      </c>
      <c r="C243" s="174" t="s">
        <v>397</v>
      </c>
      <c r="D243" s="175" t="s">
        <v>673</v>
      </c>
      <c r="E243" s="172" t="s">
        <v>229</v>
      </c>
      <c r="F243" s="176">
        <v>116.2</v>
      </c>
      <c r="G243" s="177">
        <v>5.1100000000000003</v>
      </c>
      <c r="H243" s="176">
        <v>2.69</v>
      </c>
      <c r="I243" s="176">
        <v>8.61</v>
      </c>
      <c r="J243" s="176">
        <f t="shared" si="7"/>
        <v>132.61000000000001</v>
      </c>
      <c r="K243" s="176">
        <v>30.671022650328034</v>
      </c>
      <c r="L243" s="176">
        <f t="shared" si="8"/>
        <v>163.28102265032805</v>
      </c>
      <c r="M243" s="176">
        <v>41.332920835130608</v>
      </c>
      <c r="N243" s="178">
        <v>1</v>
      </c>
      <c r="O243" s="178"/>
    </row>
    <row r="244" spans="1:15" ht="15" customHeight="1">
      <c r="A244" s="172">
        <v>239</v>
      </c>
      <c r="B244" s="173">
        <v>2</v>
      </c>
      <c r="C244" s="174" t="s">
        <v>397</v>
      </c>
      <c r="D244" s="175" t="s">
        <v>342</v>
      </c>
      <c r="E244" s="172" t="s">
        <v>230</v>
      </c>
      <c r="F244" s="176">
        <v>83.77</v>
      </c>
      <c r="G244" s="177">
        <v>5.0199999999999996</v>
      </c>
      <c r="H244" s="176">
        <v>2.58</v>
      </c>
      <c r="I244" s="176">
        <v>7.2800000000000011</v>
      </c>
      <c r="J244" s="176">
        <f t="shared" si="7"/>
        <v>98.649999999999991</v>
      </c>
      <c r="K244" s="176">
        <v>22.81650240898017</v>
      </c>
      <c r="L244" s="176">
        <f t="shared" si="8"/>
        <v>121.46650240898016</v>
      </c>
      <c r="M244" s="176">
        <v>30.748002717635426</v>
      </c>
      <c r="N244" s="178">
        <v>1</v>
      </c>
      <c r="O244" s="178"/>
    </row>
    <row r="245" spans="1:15" ht="15" customHeight="1">
      <c r="A245" s="172">
        <v>240</v>
      </c>
      <c r="B245" s="173">
        <v>2</v>
      </c>
      <c r="C245" s="174" t="s">
        <v>397</v>
      </c>
      <c r="D245" s="175" t="s">
        <v>342</v>
      </c>
      <c r="E245" s="172" t="s">
        <v>231</v>
      </c>
      <c r="F245" s="176">
        <v>83.77</v>
      </c>
      <c r="G245" s="177">
        <v>5.0199999999999996</v>
      </c>
      <c r="H245" s="176">
        <v>2.58</v>
      </c>
      <c r="I245" s="176">
        <v>7.3900000000000006</v>
      </c>
      <c r="J245" s="176">
        <f t="shared" si="7"/>
        <v>98.759999999999991</v>
      </c>
      <c r="K245" s="176">
        <v>22.841944023425054</v>
      </c>
      <c r="L245" s="176">
        <f t="shared" si="8"/>
        <v>121.60194402342505</v>
      </c>
      <c r="M245" s="176">
        <v>30.7822883770266</v>
      </c>
      <c r="N245" s="178">
        <v>1</v>
      </c>
      <c r="O245" s="178"/>
    </row>
    <row r="246" spans="1:15" ht="15" customHeight="1">
      <c r="A246" s="172">
        <v>241</v>
      </c>
      <c r="B246" s="173">
        <v>2</v>
      </c>
      <c r="C246" s="174" t="s">
        <v>397</v>
      </c>
      <c r="D246" s="175" t="s">
        <v>673</v>
      </c>
      <c r="E246" s="172" t="s">
        <v>232</v>
      </c>
      <c r="F246" s="176">
        <v>136.41999999999999</v>
      </c>
      <c r="G246" s="177">
        <v>6.54</v>
      </c>
      <c r="H246" s="176">
        <v>4.01</v>
      </c>
      <c r="I246" s="176">
        <v>9.1200000000000045</v>
      </c>
      <c r="J246" s="176">
        <f t="shared" si="7"/>
        <v>156.08999999999997</v>
      </c>
      <c r="K246" s="176">
        <v>36.101650897290568</v>
      </c>
      <c r="L246" s="176">
        <f t="shared" si="8"/>
        <v>192.19165089729054</v>
      </c>
      <c r="M246" s="176">
        <v>48.651350676084263</v>
      </c>
      <c r="N246" s="178">
        <v>2</v>
      </c>
      <c r="O246" s="178"/>
    </row>
    <row r="247" spans="1:15" ht="15" customHeight="1">
      <c r="A247" s="172">
        <v>242</v>
      </c>
      <c r="B247" s="173">
        <v>2</v>
      </c>
      <c r="C247" s="174" t="s">
        <v>397</v>
      </c>
      <c r="D247" s="175" t="s">
        <v>673</v>
      </c>
      <c r="E247" s="172" t="s">
        <v>233</v>
      </c>
      <c r="F247" s="176">
        <v>116.24</v>
      </c>
      <c r="G247" s="177">
        <v>5.18</v>
      </c>
      <c r="H247" s="176">
        <v>2.84</v>
      </c>
      <c r="I247" s="176">
        <v>8.5200000000000102</v>
      </c>
      <c r="J247" s="176">
        <f t="shared" si="7"/>
        <v>132.78</v>
      </c>
      <c r="K247" s="176">
        <v>30.710341509015581</v>
      </c>
      <c r="L247" s="176">
        <f t="shared" si="8"/>
        <v>163.49034150901559</v>
      </c>
      <c r="M247" s="176">
        <v>41.385907763280606</v>
      </c>
      <c r="N247" s="178">
        <v>1</v>
      </c>
      <c r="O247" s="178"/>
    </row>
    <row r="248" spans="1:15" ht="15" customHeight="1">
      <c r="A248" s="172">
        <v>243</v>
      </c>
      <c r="B248" s="173">
        <v>2</v>
      </c>
      <c r="C248" s="174" t="s">
        <v>397</v>
      </c>
      <c r="D248" s="175" t="s">
        <v>673</v>
      </c>
      <c r="E248" s="172" t="s">
        <v>234</v>
      </c>
      <c r="F248" s="176">
        <v>119.05</v>
      </c>
      <c r="G248" s="177">
        <v>5.18</v>
      </c>
      <c r="H248" s="176">
        <v>3.16</v>
      </c>
      <c r="I248" s="176">
        <v>8.5100000000000051</v>
      </c>
      <c r="J248" s="176">
        <f t="shared" si="7"/>
        <v>135.89999999999998</v>
      </c>
      <c r="K248" s="176">
        <v>31.431958209634111</v>
      </c>
      <c r="L248" s="176">
        <f t="shared" si="8"/>
        <v>167.33195820963408</v>
      </c>
      <c r="M248" s="176">
        <v>42.358373738739523</v>
      </c>
      <c r="N248" s="178">
        <v>1</v>
      </c>
      <c r="O248" s="178"/>
    </row>
    <row r="249" spans="1:15" ht="15" customHeight="1">
      <c r="A249" s="172">
        <v>244</v>
      </c>
      <c r="B249" s="173">
        <v>2</v>
      </c>
      <c r="C249" s="174" t="s">
        <v>404</v>
      </c>
      <c r="D249" s="175" t="s">
        <v>673</v>
      </c>
      <c r="E249" s="172" t="s">
        <v>235</v>
      </c>
      <c r="F249" s="176">
        <v>139.64999999999998</v>
      </c>
      <c r="G249" s="177">
        <v>6.54</v>
      </c>
      <c r="H249" s="176">
        <v>3.65</v>
      </c>
      <c r="I249" s="176">
        <v>8.9200000000000159</v>
      </c>
      <c r="J249" s="176">
        <f t="shared" si="7"/>
        <v>158.76</v>
      </c>
      <c r="K249" s="176">
        <v>36.71918826608912</v>
      </c>
      <c r="L249" s="176">
        <f t="shared" si="8"/>
        <v>195.47918826608912</v>
      </c>
      <c r="M249" s="176">
        <v>49.483557135852003</v>
      </c>
      <c r="N249" s="178">
        <v>2</v>
      </c>
      <c r="O249" s="178"/>
    </row>
    <row r="250" spans="1:15" ht="15" customHeight="1">
      <c r="A250" s="172">
        <v>245</v>
      </c>
      <c r="B250" s="173">
        <v>2</v>
      </c>
      <c r="C250" s="174" t="s">
        <v>404</v>
      </c>
      <c r="D250" s="175" t="s">
        <v>673</v>
      </c>
      <c r="E250" s="172" t="s">
        <v>236</v>
      </c>
      <c r="F250" s="176">
        <v>116.2</v>
      </c>
      <c r="G250" s="177">
        <v>5.1100000000000003</v>
      </c>
      <c r="H250" s="176">
        <v>2.69</v>
      </c>
      <c r="I250" s="176">
        <v>8.61</v>
      </c>
      <c r="J250" s="176">
        <f t="shared" si="7"/>
        <v>132.61000000000001</v>
      </c>
      <c r="K250" s="176">
        <v>30.671022650328034</v>
      </c>
      <c r="L250" s="176">
        <f t="shared" si="8"/>
        <v>163.28102265032805</v>
      </c>
      <c r="M250" s="176">
        <v>41.332920835130608</v>
      </c>
      <c r="N250" s="178">
        <v>1</v>
      </c>
      <c r="O250" s="178"/>
    </row>
    <row r="251" spans="1:15" ht="15" customHeight="1">
      <c r="A251" s="172">
        <v>246</v>
      </c>
      <c r="B251" s="173">
        <v>2</v>
      </c>
      <c r="C251" s="174" t="s">
        <v>404</v>
      </c>
      <c r="D251" s="175" t="s">
        <v>342</v>
      </c>
      <c r="E251" s="172" t="s">
        <v>237</v>
      </c>
      <c r="F251" s="176">
        <v>83.77</v>
      </c>
      <c r="G251" s="177">
        <v>5.0199999999999996</v>
      </c>
      <c r="H251" s="176">
        <v>2.58</v>
      </c>
      <c r="I251" s="176">
        <v>7.2800000000000011</v>
      </c>
      <c r="J251" s="176">
        <f t="shared" si="7"/>
        <v>98.649999999999991</v>
      </c>
      <c r="K251" s="176">
        <v>22.81650240898017</v>
      </c>
      <c r="L251" s="176">
        <f t="shared" si="8"/>
        <v>121.46650240898016</v>
      </c>
      <c r="M251" s="176">
        <v>30.748002717635426</v>
      </c>
      <c r="N251" s="178">
        <v>1</v>
      </c>
      <c r="O251" s="178"/>
    </row>
    <row r="252" spans="1:15" ht="15" customHeight="1">
      <c r="A252" s="172">
        <v>247</v>
      </c>
      <c r="B252" s="173">
        <v>2</v>
      </c>
      <c r="C252" s="174" t="s">
        <v>404</v>
      </c>
      <c r="D252" s="175" t="s">
        <v>342</v>
      </c>
      <c r="E252" s="172" t="s">
        <v>238</v>
      </c>
      <c r="F252" s="176">
        <v>83.77</v>
      </c>
      <c r="G252" s="177">
        <v>5.0199999999999996</v>
      </c>
      <c r="H252" s="176">
        <v>2.58</v>
      </c>
      <c r="I252" s="176">
        <v>7.3900000000000006</v>
      </c>
      <c r="J252" s="176">
        <f t="shared" si="7"/>
        <v>98.759999999999991</v>
      </c>
      <c r="K252" s="176">
        <v>22.841944023425054</v>
      </c>
      <c r="L252" s="176">
        <f t="shared" si="8"/>
        <v>121.60194402342505</v>
      </c>
      <c r="M252" s="176">
        <v>30.7822883770266</v>
      </c>
      <c r="N252" s="178">
        <v>1</v>
      </c>
      <c r="O252" s="178"/>
    </row>
    <row r="253" spans="1:15" ht="15" customHeight="1">
      <c r="A253" s="172">
        <v>248</v>
      </c>
      <c r="B253" s="173">
        <v>2</v>
      </c>
      <c r="C253" s="174" t="s">
        <v>404</v>
      </c>
      <c r="D253" s="175" t="s">
        <v>673</v>
      </c>
      <c r="E253" s="172" t="s">
        <v>239</v>
      </c>
      <c r="F253" s="176">
        <v>136.41999999999999</v>
      </c>
      <c r="G253" s="177">
        <v>6.54</v>
      </c>
      <c r="H253" s="176">
        <v>4.01</v>
      </c>
      <c r="I253" s="176">
        <v>9.1200000000000045</v>
      </c>
      <c r="J253" s="176">
        <f t="shared" si="7"/>
        <v>156.08999999999997</v>
      </c>
      <c r="K253" s="176">
        <v>36.101650897290568</v>
      </c>
      <c r="L253" s="176">
        <f t="shared" si="8"/>
        <v>192.19165089729054</v>
      </c>
      <c r="M253" s="176">
        <v>48.651350676084263</v>
      </c>
      <c r="N253" s="178">
        <v>2</v>
      </c>
      <c r="O253" s="178"/>
    </row>
    <row r="254" spans="1:15" ht="15" customHeight="1">
      <c r="A254" s="172">
        <v>249</v>
      </c>
      <c r="B254" s="173">
        <v>2</v>
      </c>
      <c r="C254" s="174" t="s">
        <v>404</v>
      </c>
      <c r="D254" s="175" t="s">
        <v>673</v>
      </c>
      <c r="E254" s="172" t="s">
        <v>240</v>
      </c>
      <c r="F254" s="176">
        <v>116.24</v>
      </c>
      <c r="G254" s="177">
        <v>5.18</v>
      </c>
      <c r="H254" s="176">
        <v>2.84</v>
      </c>
      <c r="I254" s="176">
        <v>8.5200000000000102</v>
      </c>
      <c r="J254" s="176">
        <f t="shared" si="7"/>
        <v>132.78</v>
      </c>
      <c r="K254" s="176">
        <v>30.710341509015581</v>
      </c>
      <c r="L254" s="176">
        <f t="shared" si="8"/>
        <v>163.49034150901559</v>
      </c>
      <c r="M254" s="176">
        <v>41.385907763280606</v>
      </c>
      <c r="N254" s="178">
        <v>1</v>
      </c>
      <c r="O254" s="178"/>
    </row>
    <row r="255" spans="1:15" ht="15" customHeight="1">
      <c r="A255" s="172">
        <v>250</v>
      </c>
      <c r="B255" s="173">
        <v>2</v>
      </c>
      <c r="C255" s="174" t="s">
        <v>404</v>
      </c>
      <c r="D255" s="175" t="s">
        <v>673</v>
      </c>
      <c r="E255" s="172" t="s">
        <v>241</v>
      </c>
      <c r="F255" s="176">
        <v>119.05</v>
      </c>
      <c r="G255" s="177">
        <v>5.18</v>
      </c>
      <c r="H255" s="176">
        <v>3.16</v>
      </c>
      <c r="I255" s="176">
        <v>8.5100000000000051</v>
      </c>
      <c r="J255" s="176">
        <f t="shared" si="7"/>
        <v>135.89999999999998</v>
      </c>
      <c r="K255" s="176">
        <v>31.431958209634111</v>
      </c>
      <c r="L255" s="176">
        <f t="shared" si="8"/>
        <v>167.33195820963408</v>
      </c>
      <c r="M255" s="176">
        <v>42.358373738739523</v>
      </c>
      <c r="N255" s="178">
        <v>1</v>
      </c>
      <c r="O255" s="178"/>
    </row>
    <row r="256" spans="1:15" ht="15" customHeight="1">
      <c r="A256" s="172">
        <v>251</v>
      </c>
      <c r="B256" s="173">
        <v>2</v>
      </c>
      <c r="C256" s="174" t="s">
        <v>412</v>
      </c>
      <c r="D256" s="175" t="s">
        <v>673</v>
      </c>
      <c r="E256" s="172" t="s">
        <v>242</v>
      </c>
      <c r="F256" s="176">
        <v>139.64999999999998</v>
      </c>
      <c r="G256" s="177">
        <v>6.54</v>
      </c>
      <c r="H256" s="176">
        <v>3.65</v>
      </c>
      <c r="I256" s="176">
        <v>8.9200000000000159</v>
      </c>
      <c r="J256" s="176">
        <f t="shared" si="7"/>
        <v>158.76</v>
      </c>
      <c r="K256" s="176">
        <v>36.71918826608912</v>
      </c>
      <c r="L256" s="176">
        <f t="shared" si="8"/>
        <v>195.47918826608912</v>
      </c>
      <c r="M256" s="176">
        <v>49.483557135852003</v>
      </c>
      <c r="N256" s="178">
        <v>2</v>
      </c>
      <c r="O256" s="178"/>
    </row>
    <row r="257" spans="1:15" ht="15" customHeight="1">
      <c r="A257" s="172">
        <v>252</v>
      </c>
      <c r="B257" s="173">
        <v>2</v>
      </c>
      <c r="C257" s="174" t="s">
        <v>412</v>
      </c>
      <c r="D257" s="175" t="s">
        <v>673</v>
      </c>
      <c r="E257" s="172" t="s">
        <v>243</v>
      </c>
      <c r="F257" s="176">
        <v>116.2</v>
      </c>
      <c r="G257" s="177">
        <v>5.1100000000000003</v>
      </c>
      <c r="H257" s="176">
        <v>2.69</v>
      </c>
      <c r="I257" s="176">
        <v>8.61</v>
      </c>
      <c r="J257" s="176">
        <f t="shared" si="7"/>
        <v>132.61000000000001</v>
      </c>
      <c r="K257" s="176">
        <v>30.671022650328034</v>
      </c>
      <c r="L257" s="176">
        <f t="shared" si="8"/>
        <v>163.28102265032805</v>
      </c>
      <c r="M257" s="176">
        <v>41.332920835130608</v>
      </c>
      <c r="N257" s="178">
        <v>1</v>
      </c>
      <c r="O257" s="178"/>
    </row>
    <row r="258" spans="1:15" ht="15" customHeight="1">
      <c r="A258" s="172">
        <v>253</v>
      </c>
      <c r="B258" s="173">
        <v>2</v>
      </c>
      <c r="C258" s="174" t="s">
        <v>412</v>
      </c>
      <c r="D258" s="175" t="s">
        <v>342</v>
      </c>
      <c r="E258" s="172" t="s">
        <v>244</v>
      </c>
      <c r="F258" s="176">
        <v>83.77</v>
      </c>
      <c r="G258" s="177">
        <v>5.0199999999999996</v>
      </c>
      <c r="H258" s="176">
        <v>2.58</v>
      </c>
      <c r="I258" s="176">
        <v>7.2800000000000011</v>
      </c>
      <c r="J258" s="176">
        <f t="shared" si="7"/>
        <v>98.649999999999991</v>
      </c>
      <c r="K258" s="176">
        <v>22.81650240898017</v>
      </c>
      <c r="L258" s="176">
        <f t="shared" si="8"/>
        <v>121.46650240898016</v>
      </c>
      <c r="M258" s="176">
        <v>30.748002717635426</v>
      </c>
      <c r="N258" s="178">
        <v>1</v>
      </c>
      <c r="O258" s="178"/>
    </row>
    <row r="259" spans="1:15" ht="15" customHeight="1">
      <c r="A259" s="172">
        <v>254</v>
      </c>
      <c r="B259" s="173">
        <v>2</v>
      </c>
      <c r="C259" s="174" t="s">
        <v>412</v>
      </c>
      <c r="D259" s="175" t="s">
        <v>342</v>
      </c>
      <c r="E259" s="172" t="s">
        <v>245</v>
      </c>
      <c r="F259" s="176">
        <v>83.77</v>
      </c>
      <c r="G259" s="177">
        <v>5.0199999999999996</v>
      </c>
      <c r="H259" s="176">
        <v>2.58</v>
      </c>
      <c r="I259" s="176">
        <v>7.3900000000000006</v>
      </c>
      <c r="J259" s="176">
        <f t="shared" si="7"/>
        <v>98.759999999999991</v>
      </c>
      <c r="K259" s="176">
        <v>22.841944023425054</v>
      </c>
      <c r="L259" s="176">
        <f t="shared" si="8"/>
        <v>121.60194402342505</v>
      </c>
      <c r="M259" s="176">
        <v>30.7822883770266</v>
      </c>
      <c r="N259" s="178">
        <v>1</v>
      </c>
      <c r="O259" s="178"/>
    </row>
    <row r="260" spans="1:15" ht="15" customHeight="1">
      <c r="A260" s="172">
        <v>255</v>
      </c>
      <c r="B260" s="173">
        <v>2</v>
      </c>
      <c r="C260" s="174" t="s">
        <v>412</v>
      </c>
      <c r="D260" s="175" t="s">
        <v>673</v>
      </c>
      <c r="E260" s="172" t="s">
        <v>246</v>
      </c>
      <c r="F260" s="176">
        <v>136.41999999999999</v>
      </c>
      <c r="G260" s="177">
        <v>6.54</v>
      </c>
      <c r="H260" s="176">
        <v>4.01</v>
      </c>
      <c r="I260" s="176">
        <v>9.1200000000000045</v>
      </c>
      <c r="J260" s="176">
        <f t="shared" si="7"/>
        <v>156.08999999999997</v>
      </c>
      <c r="K260" s="176">
        <v>36.101650897290568</v>
      </c>
      <c r="L260" s="176">
        <f t="shared" si="8"/>
        <v>192.19165089729054</v>
      </c>
      <c r="M260" s="176">
        <v>48.651350676084263</v>
      </c>
      <c r="N260" s="178">
        <v>2</v>
      </c>
      <c r="O260" s="178"/>
    </row>
    <row r="261" spans="1:15" ht="15" customHeight="1">
      <c r="A261" s="172">
        <v>256</v>
      </c>
      <c r="B261" s="173">
        <v>2</v>
      </c>
      <c r="C261" s="174" t="s">
        <v>412</v>
      </c>
      <c r="D261" s="175" t="s">
        <v>673</v>
      </c>
      <c r="E261" s="172" t="s">
        <v>247</v>
      </c>
      <c r="F261" s="176">
        <v>116.24</v>
      </c>
      <c r="G261" s="177">
        <v>5.18</v>
      </c>
      <c r="H261" s="176">
        <v>2.84</v>
      </c>
      <c r="I261" s="176">
        <v>8.5200000000000102</v>
      </c>
      <c r="J261" s="176">
        <f t="shared" si="7"/>
        <v>132.78</v>
      </c>
      <c r="K261" s="176">
        <v>30.710341509015581</v>
      </c>
      <c r="L261" s="176">
        <f t="shared" si="8"/>
        <v>163.49034150901559</v>
      </c>
      <c r="M261" s="176">
        <v>41.385907763280606</v>
      </c>
      <c r="N261" s="178">
        <v>1</v>
      </c>
      <c r="O261" s="178"/>
    </row>
    <row r="262" spans="1:15" ht="15" customHeight="1">
      <c r="A262" s="172">
        <v>257</v>
      </c>
      <c r="B262" s="173">
        <v>2</v>
      </c>
      <c r="C262" s="174" t="s">
        <v>412</v>
      </c>
      <c r="D262" s="175" t="s">
        <v>673</v>
      </c>
      <c r="E262" s="172" t="s">
        <v>248</v>
      </c>
      <c r="F262" s="176">
        <v>119.05</v>
      </c>
      <c r="G262" s="177">
        <v>5.18</v>
      </c>
      <c r="H262" s="176">
        <v>3.16</v>
      </c>
      <c r="I262" s="176">
        <v>8.5100000000000051</v>
      </c>
      <c r="J262" s="176">
        <f t="shared" si="7"/>
        <v>135.89999999999998</v>
      </c>
      <c r="K262" s="176">
        <v>31.431958209634111</v>
      </c>
      <c r="L262" s="176">
        <f t="shared" si="8"/>
        <v>167.33195820963408</v>
      </c>
      <c r="M262" s="176">
        <v>42.358373738739523</v>
      </c>
      <c r="N262" s="178">
        <v>1</v>
      </c>
      <c r="O262" s="178"/>
    </row>
    <row r="263" spans="1:15" ht="15" customHeight="1">
      <c r="A263" s="172">
        <v>258</v>
      </c>
      <c r="B263" s="173">
        <v>2</v>
      </c>
      <c r="C263" s="174" t="s">
        <v>420</v>
      </c>
      <c r="D263" s="175" t="s">
        <v>673</v>
      </c>
      <c r="E263" s="172" t="s">
        <v>249</v>
      </c>
      <c r="F263" s="176">
        <v>139.64999999999998</v>
      </c>
      <c r="G263" s="177">
        <v>6.54</v>
      </c>
      <c r="H263" s="176">
        <v>3.65</v>
      </c>
      <c r="I263" s="176">
        <v>8.9200000000000159</v>
      </c>
      <c r="J263" s="176">
        <f t="shared" ref="J263:J326" si="9">F263+G263+H263+I263</f>
        <v>158.76</v>
      </c>
      <c r="K263" s="176">
        <v>36.71918826608912</v>
      </c>
      <c r="L263" s="176">
        <f t="shared" ref="L263:L326" si="10">J263+K263</f>
        <v>195.47918826608912</v>
      </c>
      <c r="M263" s="176">
        <v>49.483557135852003</v>
      </c>
      <c r="N263" s="178">
        <v>2</v>
      </c>
      <c r="O263" s="178"/>
    </row>
    <row r="264" spans="1:15" ht="15" customHeight="1">
      <c r="A264" s="172">
        <v>259</v>
      </c>
      <c r="B264" s="173">
        <v>2</v>
      </c>
      <c r="C264" s="174" t="s">
        <v>420</v>
      </c>
      <c r="D264" s="175" t="s">
        <v>673</v>
      </c>
      <c r="E264" s="172" t="s">
        <v>250</v>
      </c>
      <c r="F264" s="176">
        <v>116.2</v>
      </c>
      <c r="G264" s="177">
        <v>5.1100000000000003</v>
      </c>
      <c r="H264" s="176">
        <v>2.69</v>
      </c>
      <c r="I264" s="176">
        <v>8.61</v>
      </c>
      <c r="J264" s="176">
        <f t="shared" si="9"/>
        <v>132.61000000000001</v>
      </c>
      <c r="K264" s="176">
        <v>30.671022650328034</v>
      </c>
      <c r="L264" s="176">
        <f t="shared" si="10"/>
        <v>163.28102265032805</v>
      </c>
      <c r="M264" s="176">
        <v>41.332920835130608</v>
      </c>
      <c r="N264" s="178">
        <v>1</v>
      </c>
      <c r="O264" s="178"/>
    </row>
    <row r="265" spans="1:15" ht="15" customHeight="1">
      <c r="A265" s="172">
        <v>260</v>
      </c>
      <c r="B265" s="173">
        <v>2</v>
      </c>
      <c r="C265" s="174" t="s">
        <v>420</v>
      </c>
      <c r="D265" s="175" t="s">
        <v>342</v>
      </c>
      <c r="E265" s="172" t="s">
        <v>251</v>
      </c>
      <c r="F265" s="176">
        <v>83.77</v>
      </c>
      <c r="G265" s="177">
        <v>5.0199999999999996</v>
      </c>
      <c r="H265" s="176">
        <v>2.58</v>
      </c>
      <c r="I265" s="176">
        <v>7.2800000000000011</v>
      </c>
      <c r="J265" s="176">
        <f t="shared" si="9"/>
        <v>98.649999999999991</v>
      </c>
      <c r="K265" s="176">
        <v>22.81650240898017</v>
      </c>
      <c r="L265" s="176">
        <f t="shared" si="10"/>
        <v>121.46650240898016</v>
      </c>
      <c r="M265" s="176">
        <v>30.748002717635426</v>
      </c>
      <c r="N265" s="178">
        <v>1</v>
      </c>
      <c r="O265" s="178"/>
    </row>
    <row r="266" spans="1:15" ht="15" customHeight="1">
      <c r="A266" s="172">
        <v>261</v>
      </c>
      <c r="B266" s="173">
        <v>2</v>
      </c>
      <c r="C266" s="174" t="s">
        <v>420</v>
      </c>
      <c r="D266" s="175" t="s">
        <v>342</v>
      </c>
      <c r="E266" s="172" t="s">
        <v>252</v>
      </c>
      <c r="F266" s="176">
        <v>83.77</v>
      </c>
      <c r="G266" s="177">
        <v>5.0199999999999996</v>
      </c>
      <c r="H266" s="176">
        <v>2.58</v>
      </c>
      <c r="I266" s="176">
        <v>7.3900000000000006</v>
      </c>
      <c r="J266" s="176">
        <f t="shared" si="9"/>
        <v>98.759999999999991</v>
      </c>
      <c r="K266" s="176">
        <v>22.841944023425054</v>
      </c>
      <c r="L266" s="176">
        <f t="shared" si="10"/>
        <v>121.60194402342505</v>
      </c>
      <c r="M266" s="176">
        <v>30.7822883770266</v>
      </c>
      <c r="N266" s="178">
        <v>1</v>
      </c>
      <c r="O266" s="178"/>
    </row>
    <row r="267" spans="1:15" ht="15" customHeight="1">
      <c r="A267" s="172">
        <v>262</v>
      </c>
      <c r="B267" s="173">
        <v>2</v>
      </c>
      <c r="C267" s="174" t="s">
        <v>420</v>
      </c>
      <c r="D267" s="175" t="s">
        <v>673</v>
      </c>
      <c r="E267" s="172" t="s">
        <v>253</v>
      </c>
      <c r="F267" s="176">
        <v>136.41999999999999</v>
      </c>
      <c r="G267" s="177">
        <v>6.54</v>
      </c>
      <c r="H267" s="176">
        <v>4.01</v>
      </c>
      <c r="I267" s="176">
        <v>9.1200000000000045</v>
      </c>
      <c r="J267" s="176">
        <f t="shared" si="9"/>
        <v>156.08999999999997</v>
      </c>
      <c r="K267" s="176">
        <v>36.101650897290568</v>
      </c>
      <c r="L267" s="176">
        <f t="shared" si="10"/>
        <v>192.19165089729054</v>
      </c>
      <c r="M267" s="176">
        <v>48.651350676084263</v>
      </c>
      <c r="N267" s="178">
        <v>2</v>
      </c>
      <c r="O267" s="178"/>
    </row>
    <row r="268" spans="1:15" ht="15" customHeight="1">
      <c r="A268" s="172">
        <v>263</v>
      </c>
      <c r="B268" s="173">
        <v>2</v>
      </c>
      <c r="C268" s="174" t="s">
        <v>420</v>
      </c>
      <c r="D268" s="175" t="s">
        <v>673</v>
      </c>
      <c r="E268" s="172" t="s">
        <v>254</v>
      </c>
      <c r="F268" s="176">
        <v>116.24</v>
      </c>
      <c r="G268" s="177">
        <v>5.18</v>
      </c>
      <c r="H268" s="176">
        <v>2.84</v>
      </c>
      <c r="I268" s="176">
        <v>8.5200000000000102</v>
      </c>
      <c r="J268" s="176">
        <f t="shared" si="9"/>
        <v>132.78</v>
      </c>
      <c r="K268" s="176">
        <v>30.710341509015581</v>
      </c>
      <c r="L268" s="176">
        <f t="shared" si="10"/>
        <v>163.49034150901559</v>
      </c>
      <c r="M268" s="176">
        <v>41.385907763280606</v>
      </c>
      <c r="N268" s="178">
        <v>1</v>
      </c>
      <c r="O268" s="178"/>
    </row>
    <row r="269" spans="1:15" ht="15" customHeight="1">
      <c r="A269" s="172">
        <v>264</v>
      </c>
      <c r="B269" s="173">
        <v>2</v>
      </c>
      <c r="C269" s="174" t="s">
        <v>420</v>
      </c>
      <c r="D269" s="175" t="s">
        <v>673</v>
      </c>
      <c r="E269" s="172" t="s">
        <v>255</v>
      </c>
      <c r="F269" s="176">
        <v>119.05</v>
      </c>
      <c r="G269" s="177">
        <v>5.18</v>
      </c>
      <c r="H269" s="176">
        <v>3.16</v>
      </c>
      <c r="I269" s="176">
        <v>8.5100000000000051</v>
      </c>
      <c r="J269" s="176">
        <f t="shared" si="9"/>
        <v>135.89999999999998</v>
      </c>
      <c r="K269" s="176">
        <v>31.431958209634111</v>
      </c>
      <c r="L269" s="176">
        <f t="shared" si="10"/>
        <v>167.33195820963408</v>
      </c>
      <c r="M269" s="176">
        <v>42.358373738739523</v>
      </c>
      <c r="N269" s="178">
        <v>1</v>
      </c>
      <c r="O269" s="178"/>
    </row>
    <row r="270" spans="1:15" ht="15" customHeight="1">
      <c r="A270" s="172">
        <v>265</v>
      </c>
      <c r="B270" s="173">
        <v>2</v>
      </c>
      <c r="C270" s="174" t="s">
        <v>428</v>
      </c>
      <c r="D270" s="175" t="s">
        <v>673</v>
      </c>
      <c r="E270" s="172" t="s">
        <v>256</v>
      </c>
      <c r="F270" s="176">
        <v>139.64999999999998</v>
      </c>
      <c r="G270" s="177">
        <v>6.54</v>
      </c>
      <c r="H270" s="176">
        <v>3.65</v>
      </c>
      <c r="I270" s="176">
        <v>8.9200000000000159</v>
      </c>
      <c r="J270" s="176">
        <f t="shared" si="9"/>
        <v>158.76</v>
      </c>
      <c r="K270" s="176">
        <v>36.71918826608912</v>
      </c>
      <c r="L270" s="176">
        <f t="shared" si="10"/>
        <v>195.47918826608912</v>
      </c>
      <c r="M270" s="176">
        <v>49.483557135852003</v>
      </c>
      <c r="N270" s="178">
        <v>2</v>
      </c>
      <c r="O270" s="178"/>
    </row>
    <row r="271" spans="1:15" ht="15" customHeight="1">
      <c r="A271" s="172">
        <v>266</v>
      </c>
      <c r="B271" s="173">
        <v>2</v>
      </c>
      <c r="C271" s="174" t="s">
        <v>428</v>
      </c>
      <c r="D271" s="175" t="s">
        <v>673</v>
      </c>
      <c r="E271" s="172" t="s">
        <v>257</v>
      </c>
      <c r="F271" s="176">
        <v>116.2</v>
      </c>
      <c r="G271" s="177">
        <v>5.1100000000000003</v>
      </c>
      <c r="H271" s="176">
        <v>2.69</v>
      </c>
      <c r="I271" s="176">
        <v>8.61</v>
      </c>
      <c r="J271" s="176">
        <f t="shared" si="9"/>
        <v>132.61000000000001</v>
      </c>
      <c r="K271" s="176">
        <v>30.671022650328034</v>
      </c>
      <c r="L271" s="176">
        <f t="shared" si="10"/>
        <v>163.28102265032805</v>
      </c>
      <c r="M271" s="176">
        <v>41.332920835130608</v>
      </c>
      <c r="N271" s="178">
        <v>1</v>
      </c>
      <c r="O271" s="178"/>
    </row>
    <row r="272" spans="1:15" ht="15" customHeight="1">
      <c r="A272" s="172">
        <v>267</v>
      </c>
      <c r="B272" s="173">
        <v>2</v>
      </c>
      <c r="C272" s="174" t="s">
        <v>428</v>
      </c>
      <c r="D272" s="175" t="s">
        <v>342</v>
      </c>
      <c r="E272" s="172" t="s">
        <v>258</v>
      </c>
      <c r="F272" s="176">
        <v>83.77</v>
      </c>
      <c r="G272" s="177">
        <v>5.0199999999999996</v>
      </c>
      <c r="H272" s="176">
        <v>2.58</v>
      </c>
      <c r="I272" s="176">
        <v>7.2800000000000011</v>
      </c>
      <c r="J272" s="176">
        <f t="shared" si="9"/>
        <v>98.649999999999991</v>
      </c>
      <c r="K272" s="176">
        <v>22.81650240898017</v>
      </c>
      <c r="L272" s="176">
        <f t="shared" si="10"/>
        <v>121.46650240898016</v>
      </c>
      <c r="M272" s="176">
        <v>30.748002717635426</v>
      </c>
      <c r="N272" s="178">
        <v>1</v>
      </c>
      <c r="O272" s="178"/>
    </row>
    <row r="273" spans="1:15" ht="15" customHeight="1">
      <c r="A273" s="172">
        <v>268</v>
      </c>
      <c r="B273" s="173">
        <v>2</v>
      </c>
      <c r="C273" s="174" t="s">
        <v>428</v>
      </c>
      <c r="D273" s="175" t="s">
        <v>342</v>
      </c>
      <c r="E273" s="172" t="s">
        <v>259</v>
      </c>
      <c r="F273" s="176">
        <v>83.77</v>
      </c>
      <c r="G273" s="177">
        <v>5.0199999999999996</v>
      </c>
      <c r="H273" s="176">
        <v>2.58</v>
      </c>
      <c r="I273" s="176">
        <v>7.3900000000000006</v>
      </c>
      <c r="J273" s="176">
        <f t="shared" si="9"/>
        <v>98.759999999999991</v>
      </c>
      <c r="K273" s="176">
        <v>22.841944023425054</v>
      </c>
      <c r="L273" s="176">
        <f t="shared" si="10"/>
        <v>121.60194402342505</v>
      </c>
      <c r="M273" s="176">
        <v>30.7822883770266</v>
      </c>
      <c r="N273" s="178">
        <v>1</v>
      </c>
      <c r="O273" s="178"/>
    </row>
    <row r="274" spans="1:15" ht="15" customHeight="1">
      <c r="A274" s="172">
        <v>269</v>
      </c>
      <c r="B274" s="173">
        <v>2</v>
      </c>
      <c r="C274" s="174" t="s">
        <v>428</v>
      </c>
      <c r="D274" s="175" t="s">
        <v>673</v>
      </c>
      <c r="E274" s="172" t="s">
        <v>260</v>
      </c>
      <c r="F274" s="176">
        <v>136.41999999999999</v>
      </c>
      <c r="G274" s="177">
        <v>6.54</v>
      </c>
      <c r="H274" s="176">
        <v>4.01</v>
      </c>
      <c r="I274" s="176">
        <v>9.1200000000000045</v>
      </c>
      <c r="J274" s="176">
        <f t="shared" si="9"/>
        <v>156.08999999999997</v>
      </c>
      <c r="K274" s="176">
        <v>36.101650897290568</v>
      </c>
      <c r="L274" s="176">
        <f t="shared" si="10"/>
        <v>192.19165089729054</v>
      </c>
      <c r="M274" s="176">
        <v>48.651350676084263</v>
      </c>
      <c r="N274" s="178">
        <v>2</v>
      </c>
      <c r="O274" s="178"/>
    </row>
    <row r="275" spans="1:15" ht="15" customHeight="1">
      <c r="A275" s="172">
        <v>270</v>
      </c>
      <c r="B275" s="173">
        <v>2</v>
      </c>
      <c r="C275" s="174" t="s">
        <v>428</v>
      </c>
      <c r="D275" s="175" t="s">
        <v>673</v>
      </c>
      <c r="E275" s="172" t="s">
        <v>261</v>
      </c>
      <c r="F275" s="176">
        <v>116.24</v>
      </c>
      <c r="G275" s="177">
        <v>5.18</v>
      </c>
      <c r="H275" s="176">
        <v>2.84</v>
      </c>
      <c r="I275" s="176">
        <v>8.5200000000000102</v>
      </c>
      <c r="J275" s="176">
        <f t="shared" si="9"/>
        <v>132.78</v>
      </c>
      <c r="K275" s="176">
        <v>30.710341509015581</v>
      </c>
      <c r="L275" s="176">
        <f t="shared" si="10"/>
        <v>163.49034150901559</v>
      </c>
      <c r="M275" s="176">
        <v>41.385907763280606</v>
      </c>
      <c r="N275" s="178">
        <v>1</v>
      </c>
      <c r="O275" s="178"/>
    </row>
    <row r="276" spans="1:15" ht="15" customHeight="1">
      <c r="A276" s="172">
        <v>271</v>
      </c>
      <c r="B276" s="173">
        <v>2</v>
      </c>
      <c r="C276" s="174" t="s">
        <v>428</v>
      </c>
      <c r="D276" s="175" t="s">
        <v>673</v>
      </c>
      <c r="E276" s="172" t="s">
        <v>262</v>
      </c>
      <c r="F276" s="176">
        <v>119.05</v>
      </c>
      <c r="G276" s="177">
        <v>5.18</v>
      </c>
      <c r="H276" s="176">
        <v>3.16</v>
      </c>
      <c r="I276" s="176">
        <v>8.5100000000000051</v>
      </c>
      <c r="J276" s="176">
        <f t="shared" si="9"/>
        <v>135.89999999999998</v>
      </c>
      <c r="K276" s="176">
        <v>31.431958209634111</v>
      </c>
      <c r="L276" s="176">
        <f t="shared" si="10"/>
        <v>167.33195820963408</v>
      </c>
      <c r="M276" s="176">
        <v>42.358373738739523</v>
      </c>
      <c r="N276" s="178">
        <v>1</v>
      </c>
      <c r="O276" s="178"/>
    </row>
    <row r="277" spans="1:15" ht="15" customHeight="1">
      <c r="A277" s="172">
        <v>272</v>
      </c>
      <c r="B277" s="173">
        <v>2</v>
      </c>
      <c r="C277" s="174" t="s">
        <v>436</v>
      </c>
      <c r="D277" s="175" t="s">
        <v>673</v>
      </c>
      <c r="E277" s="172" t="s">
        <v>263</v>
      </c>
      <c r="F277" s="176">
        <v>139.64999999999998</v>
      </c>
      <c r="G277" s="177">
        <v>6.54</v>
      </c>
      <c r="H277" s="176">
        <v>3.65</v>
      </c>
      <c r="I277" s="176">
        <v>8.9200000000000159</v>
      </c>
      <c r="J277" s="176">
        <f t="shared" si="9"/>
        <v>158.76</v>
      </c>
      <c r="K277" s="176">
        <v>36.71918826608912</v>
      </c>
      <c r="L277" s="176">
        <f t="shared" si="10"/>
        <v>195.47918826608912</v>
      </c>
      <c r="M277" s="176">
        <v>49.483557135852003</v>
      </c>
      <c r="N277" s="178">
        <v>2</v>
      </c>
      <c r="O277" s="178"/>
    </row>
    <row r="278" spans="1:15" ht="15" customHeight="1">
      <c r="A278" s="172">
        <v>273</v>
      </c>
      <c r="B278" s="173">
        <v>2</v>
      </c>
      <c r="C278" s="174" t="s">
        <v>436</v>
      </c>
      <c r="D278" s="175" t="s">
        <v>673</v>
      </c>
      <c r="E278" s="172" t="s">
        <v>264</v>
      </c>
      <c r="F278" s="176">
        <v>116.2</v>
      </c>
      <c r="G278" s="177">
        <v>5.1100000000000003</v>
      </c>
      <c r="H278" s="176">
        <v>2.69</v>
      </c>
      <c r="I278" s="176">
        <v>8.61</v>
      </c>
      <c r="J278" s="176">
        <f t="shared" si="9"/>
        <v>132.61000000000001</v>
      </c>
      <c r="K278" s="176">
        <v>30.671022650328034</v>
      </c>
      <c r="L278" s="176">
        <f t="shared" si="10"/>
        <v>163.28102265032805</v>
      </c>
      <c r="M278" s="176">
        <v>41.332920835130608</v>
      </c>
      <c r="N278" s="178">
        <v>1</v>
      </c>
      <c r="O278" s="178"/>
    </row>
    <row r="279" spans="1:15" ht="15" customHeight="1">
      <c r="A279" s="172">
        <v>274</v>
      </c>
      <c r="B279" s="173">
        <v>2</v>
      </c>
      <c r="C279" s="174" t="s">
        <v>436</v>
      </c>
      <c r="D279" s="175" t="s">
        <v>342</v>
      </c>
      <c r="E279" s="172" t="s">
        <v>265</v>
      </c>
      <c r="F279" s="176">
        <v>83.77</v>
      </c>
      <c r="G279" s="177">
        <v>5.0199999999999996</v>
      </c>
      <c r="H279" s="176">
        <v>2.58</v>
      </c>
      <c r="I279" s="176">
        <v>7.2800000000000011</v>
      </c>
      <c r="J279" s="176">
        <f t="shared" si="9"/>
        <v>98.649999999999991</v>
      </c>
      <c r="K279" s="176">
        <v>22.81650240898017</v>
      </c>
      <c r="L279" s="176">
        <f t="shared" si="10"/>
        <v>121.46650240898016</v>
      </c>
      <c r="M279" s="176">
        <v>30.748002717635426</v>
      </c>
      <c r="N279" s="178">
        <v>1</v>
      </c>
      <c r="O279" s="178"/>
    </row>
    <row r="280" spans="1:15" ht="15" customHeight="1">
      <c r="A280" s="172">
        <v>275</v>
      </c>
      <c r="B280" s="173">
        <v>2</v>
      </c>
      <c r="C280" s="174" t="s">
        <v>436</v>
      </c>
      <c r="D280" s="175" t="s">
        <v>342</v>
      </c>
      <c r="E280" s="172" t="s">
        <v>266</v>
      </c>
      <c r="F280" s="176">
        <v>83.77</v>
      </c>
      <c r="G280" s="177">
        <v>5.0199999999999996</v>
      </c>
      <c r="H280" s="176">
        <v>2.58</v>
      </c>
      <c r="I280" s="176">
        <v>7.3900000000000006</v>
      </c>
      <c r="J280" s="176">
        <f t="shared" si="9"/>
        <v>98.759999999999991</v>
      </c>
      <c r="K280" s="176">
        <v>22.841944023425054</v>
      </c>
      <c r="L280" s="176">
        <f t="shared" si="10"/>
        <v>121.60194402342505</v>
      </c>
      <c r="M280" s="176">
        <v>30.7822883770266</v>
      </c>
      <c r="N280" s="178">
        <v>1</v>
      </c>
      <c r="O280" s="178"/>
    </row>
    <row r="281" spans="1:15" ht="15" customHeight="1">
      <c r="A281" s="172">
        <v>276</v>
      </c>
      <c r="B281" s="173">
        <v>2</v>
      </c>
      <c r="C281" s="174" t="s">
        <v>436</v>
      </c>
      <c r="D281" s="175" t="s">
        <v>673</v>
      </c>
      <c r="E281" s="172" t="s">
        <v>267</v>
      </c>
      <c r="F281" s="176">
        <v>136.41999999999999</v>
      </c>
      <c r="G281" s="177">
        <v>6.54</v>
      </c>
      <c r="H281" s="176">
        <v>4.01</v>
      </c>
      <c r="I281" s="176">
        <v>9.1200000000000045</v>
      </c>
      <c r="J281" s="176">
        <f t="shared" si="9"/>
        <v>156.08999999999997</v>
      </c>
      <c r="K281" s="176">
        <v>36.101650897290568</v>
      </c>
      <c r="L281" s="176">
        <f t="shared" si="10"/>
        <v>192.19165089729054</v>
      </c>
      <c r="M281" s="176">
        <v>48.651350676084263</v>
      </c>
      <c r="N281" s="178">
        <v>2</v>
      </c>
      <c r="O281" s="178"/>
    </row>
    <row r="282" spans="1:15" ht="15" customHeight="1">
      <c r="A282" s="172">
        <v>277</v>
      </c>
      <c r="B282" s="173">
        <v>2</v>
      </c>
      <c r="C282" s="174" t="s">
        <v>436</v>
      </c>
      <c r="D282" s="175" t="s">
        <v>673</v>
      </c>
      <c r="E282" s="172" t="s">
        <v>268</v>
      </c>
      <c r="F282" s="176">
        <v>116.24</v>
      </c>
      <c r="G282" s="177">
        <v>5.18</v>
      </c>
      <c r="H282" s="176">
        <v>2.84</v>
      </c>
      <c r="I282" s="176">
        <v>8.5200000000000102</v>
      </c>
      <c r="J282" s="176">
        <f t="shared" si="9"/>
        <v>132.78</v>
      </c>
      <c r="K282" s="176">
        <v>30.710341509015581</v>
      </c>
      <c r="L282" s="176">
        <f t="shared" si="10"/>
        <v>163.49034150901559</v>
      </c>
      <c r="M282" s="176">
        <v>41.385907763280606</v>
      </c>
      <c r="N282" s="178">
        <v>1</v>
      </c>
      <c r="O282" s="178"/>
    </row>
    <row r="283" spans="1:15" ht="15" customHeight="1">
      <c r="A283" s="172">
        <v>278</v>
      </c>
      <c r="B283" s="173">
        <v>2</v>
      </c>
      <c r="C283" s="174" t="s">
        <v>436</v>
      </c>
      <c r="D283" s="175" t="s">
        <v>673</v>
      </c>
      <c r="E283" s="172" t="s">
        <v>269</v>
      </c>
      <c r="F283" s="176">
        <v>119.05</v>
      </c>
      <c r="G283" s="177">
        <v>5.18</v>
      </c>
      <c r="H283" s="176">
        <v>3.16</v>
      </c>
      <c r="I283" s="176">
        <v>8.5100000000000051</v>
      </c>
      <c r="J283" s="176">
        <f t="shared" si="9"/>
        <v>135.89999999999998</v>
      </c>
      <c r="K283" s="176">
        <v>31.431958209634111</v>
      </c>
      <c r="L283" s="176">
        <f t="shared" si="10"/>
        <v>167.33195820963408</v>
      </c>
      <c r="M283" s="176">
        <v>42.358373738739523</v>
      </c>
      <c r="N283" s="178">
        <v>1</v>
      </c>
      <c r="O283" s="178"/>
    </row>
    <row r="284" spans="1:15" ht="15" customHeight="1">
      <c r="A284" s="172">
        <v>279</v>
      </c>
      <c r="B284" s="173">
        <v>2</v>
      </c>
      <c r="C284" s="174" t="s">
        <v>444</v>
      </c>
      <c r="D284" s="175" t="s">
        <v>673</v>
      </c>
      <c r="E284" s="172" t="s">
        <v>573</v>
      </c>
      <c r="F284" s="176">
        <v>139.64999999999998</v>
      </c>
      <c r="G284" s="177">
        <v>6.54</v>
      </c>
      <c r="H284" s="176">
        <v>3.65</v>
      </c>
      <c r="I284" s="176">
        <v>8.9200000000000159</v>
      </c>
      <c r="J284" s="176">
        <f t="shared" si="9"/>
        <v>158.76</v>
      </c>
      <c r="K284" s="176">
        <v>36.71918826608912</v>
      </c>
      <c r="L284" s="176">
        <f t="shared" si="10"/>
        <v>195.47918826608912</v>
      </c>
      <c r="M284" s="176">
        <v>49.483557135852003</v>
      </c>
      <c r="N284" s="178">
        <v>2</v>
      </c>
      <c r="O284" s="178"/>
    </row>
    <row r="285" spans="1:15" ht="15" customHeight="1">
      <c r="A285" s="172">
        <v>280</v>
      </c>
      <c r="B285" s="173">
        <v>2</v>
      </c>
      <c r="C285" s="174" t="s">
        <v>444</v>
      </c>
      <c r="D285" s="175" t="s">
        <v>673</v>
      </c>
      <c r="E285" s="172" t="s">
        <v>574</v>
      </c>
      <c r="F285" s="176">
        <v>116.2</v>
      </c>
      <c r="G285" s="177">
        <v>5.1100000000000003</v>
      </c>
      <c r="H285" s="176">
        <v>2.69</v>
      </c>
      <c r="I285" s="176">
        <v>8.61</v>
      </c>
      <c r="J285" s="176">
        <f t="shared" si="9"/>
        <v>132.61000000000001</v>
      </c>
      <c r="K285" s="176">
        <v>30.671022650328034</v>
      </c>
      <c r="L285" s="176">
        <f t="shared" si="10"/>
        <v>163.28102265032805</v>
      </c>
      <c r="M285" s="176">
        <v>41.332920835130608</v>
      </c>
      <c r="N285" s="178">
        <v>1</v>
      </c>
      <c r="O285" s="178"/>
    </row>
    <row r="286" spans="1:15" ht="15" customHeight="1">
      <c r="A286" s="172">
        <v>281</v>
      </c>
      <c r="B286" s="173">
        <v>2</v>
      </c>
      <c r="C286" s="174" t="s">
        <v>444</v>
      </c>
      <c r="D286" s="175" t="s">
        <v>342</v>
      </c>
      <c r="E286" s="172" t="s">
        <v>575</v>
      </c>
      <c r="F286" s="176">
        <v>83.77</v>
      </c>
      <c r="G286" s="177">
        <v>5.0199999999999996</v>
      </c>
      <c r="H286" s="176">
        <v>2.58</v>
      </c>
      <c r="I286" s="176">
        <v>7.2800000000000011</v>
      </c>
      <c r="J286" s="176">
        <f t="shared" si="9"/>
        <v>98.649999999999991</v>
      </c>
      <c r="K286" s="176">
        <v>22.81650240898017</v>
      </c>
      <c r="L286" s="176">
        <f t="shared" si="10"/>
        <v>121.46650240898016</v>
      </c>
      <c r="M286" s="176">
        <v>30.748002717635426</v>
      </c>
      <c r="N286" s="178">
        <v>1</v>
      </c>
      <c r="O286" s="178"/>
    </row>
    <row r="287" spans="1:15" ht="15" customHeight="1">
      <c r="A287" s="172">
        <v>282</v>
      </c>
      <c r="B287" s="173">
        <v>2</v>
      </c>
      <c r="C287" s="174" t="s">
        <v>444</v>
      </c>
      <c r="D287" s="175" t="s">
        <v>342</v>
      </c>
      <c r="E287" s="172" t="s">
        <v>576</v>
      </c>
      <c r="F287" s="176">
        <v>83.77</v>
      </c>
      <c r="G287" s="177">
        <v>5.0199999999999996</v>
      </c>
      <c r="H287" s="176">
        <v>2.58</v>
      </c>
      <c r="I287" s="176">
        <v>7.3900000000000006</v>
      </c>
      <c r="J287" s="176">
        <f t="shared" si="9"/>
        <v>98.759999999999991</v>
      </c>
      <c r="K287" s="176">
        <v>22.841944023425054</v>
      </c>
      <c r="L287" s="176">
        <f t="shared" si="10"/>
        <v>121.60194402342505</v>
      </c>
      <c r="M287" s="176">
        <v>30.7822883770266</v>
      </c>
      <c r="N287" s="178">
        <v>1</v>
      </c>
      <c r="O287" s="178"/>
    </row>
    <row r="288" spans="1:15" ht="15" customHeight="1">
      <c r="A288" s="172">
        <v>283</v>
      </c>
      <c r="B288" s="173">
        <v>2</v>
      </c>
      <c r="C288" s="174" t="s">
        <v>444</v>
      </c>
      <c r="D288" s="175" t="s">
        <v>673</v>
      </c>
      <c r="E288" s="172" t="s">
        <v>577</v>
      </c>
      <c r="F288" s="176">
        <v>136.41999999999999</v>
      </c>
      <c r="G288" s="177">
        <v>6.54</v>
      </c>
      <c r="H288" s="176">
        <v>4.01</v>
      </c>
      <c r="I288" s="176">
        <v>9.1200000000000045</v>
      </c>
      <c r="J288" s="176">
        <f t="shared" si="9"/>
        <v>156.08999999999997</v>
      </c>
      <c r="K288" s="176">
        <v>36.101650897290568</v>
      </c>
      <c r="L288" s="176">
        <f t="shared" si="10"/>
        <v>192.19165089729054</v>
      </c>
      <c r="M288" s="176">
        <v>48.651350676084263</v>
      </c>
      <c r="N288" s="178">
        <v>2</v>
      </c>
      <c r="O288" s="178"/>
    </row>
    <row r="289" spans="1:15" ht="15" customHeight="1">
      <c r="A289" s="172">
        <v>284</v>
      </c>
      <c r="B289" s="173">
        <v>2</v>
      </c>
      <c r="C289" s="174" t="s">
        <v>444</v>
      </c>
      <c r="D289" s="175" t="s">
        <v>673</v>
      </c>
      <c r="E289" s="172" t="s">
        <v>578</v>
      </c>
      <c r="F289" s="176">
        <v>116.24</v>
      </c>
      <c r="G289" s="177">
        <v>5.18</v>
      </c>
      <c r="H289" s="176">
        <v>2.84</v>
      </c>
      <c r="I289" s="176">
        <v>8.5200000000000102</v>
      </c>
      <c r="J289" s="176">
        <f t="shared" si="9"/>
        <v>132.78</v>
      </c>
      <c r="K289" s="176">
        <v>30.710341509015581</v>
      </c>
      <c r="L289" s="176">
        <f t="shared" si="10"/>
        <v>163.49034150901559</v>
      </c>
      <c r="M289" s="176">
        <v>41.385907763280606</v>
      </c>
      <c r="N289" s="178">
        <v>1</v>
      </c>
      <c r="O289" s="178"/>
    </row>
    <row r="290" spans="1:15" ht="15" customHeight="1">
      <c r="A290" s="172">
        <v>285</v>
      </c>
      <c r="B290" s="173">
        <v>2</v>
      </c>
      <c r="C290" s="174" t="s">
        <v>444</v>
      </c>
      <c r="D290" s="175" t="s">
        <v>673</v>
      </c>
      <c r="E290" s="172" t="s">
        <v>579</v>
      </c>
      <c r="F290" s="176">
        <v>119.05</v>
      </c>
      <c r="G290" s="177">
        <v>5.18</v>
      </c>
      <c r="H290" s="176">
        <v>3.16</v>
      </c>
      <c r="I290" s="176">
        <v>8.5100000000000051</v>
      </c>
      <c r="J290" s="176">
        <f t="shared" si="9"/>
        <v>135.89999999999998</v>
      </c>
      <c r="K290" s="176">
        <v>31.431958209634111</v>
      </c>
      <c r="L290" s="176">
        <f t="shared" si="10"/>
        <v>167.33195820963408</v>
      </c>
      <c r="M290" s="176">
        <v>42.358373738739523</v>
      </c>
      <c r="N290" s="178">
        <v>1</v>
      </c>
      <c r="O290" s="178"/>
    </row>
    <row r="291" spans="1:15" ht="15" customHeight="1">
      <c r="A291" s="172">
        <v>286</v>
      </c>
      <c r="B291" s="173">
        <v>2</v>
      </c>
      <c r="C291" s="174" t="s">
        <v>452</v>
      </c>
      <c r="D291" s="175" t="s">
        <v>673</v>
      </c>
      <c r="E291" s="172" t="s">
        <v>580</v>
      </c>
      <c r="F291" s="176">
        <v>139.64999999999998</v>
      </c>
      <c r="G291" s="177">
        <v>6.54</v>
      </c>
      <c r="H291" s="176">
        <v>3.65</v>
      </c>
      <c r="I291" s="176">
        <v>8.9200000000000159</v>
      </c>
      <c r="J291" s="176">
        <f t="shared" si="9"/>
        <v>158.76</v>
      </c>
      <c r="K291" s="176">
        <v>36.71918826608912</v>
      </c>
      <c r="L291" s="176">
        <f t="shared" si="10"/>
        <v>195.47918826608912</v>
      </c>
      <c r="M291" s="176">
        <v>49.483557135852003</v>
      </c>
      <c r="N291" s="178">
        <v>2</v>
      </c>
      <c r="O291" s="178"/>
    </row>
    <row r="292" spans="1:15" ht="15" customHeight="1">
      <c r="A292" s="172">
        <v>287</v>
      </c>
      <c r="B292" s="173">
        <v>2</v>
      </c>
      <c r="C292" s="174" t="s">
        <v>452</v>
      </c>
      <c r="D292" s="175" t="s">
        <v>673</v>
      </c>
      <c r="E292" s="172" t="s">
        <v>581</v>
      </c>
      <c r="F292" s="176">
        <v>116.2</v>
      </c>
      <c r="G292" s="177">
        <v>5.1100000000000003</v>
      </c>
      <c r="H292" s="176">
        <v>2.69</v>
      </c>
      <c r="I292" s="176">
        <v>8.61</v>
      </c>
      <c r="J292" s="176">
        <f t="shared" si="9"/>
        <v>132.61000000000001</v>
      </c>
      <c r="K292" s="176">
        <v>30.671022650328034</v>
      </c>
      <c r="L292" s="176">
        <f t="shared" si="10"/>
        <v>163.28102265032805</v>
      </c>
      <c r="M292" s="176">
        <v>41.332920835130608</v>
      </c>
      <c r="N292" s="178">
        <v>1</v>
      </c>
      <c r="O292" s="178"/>
    </row>
    <row r="293" spans="1:15" ht="15" customHeight="1">
      <c r="A293" s="172">
        <v>288</v>
      </c>
      <c r="B293" s="173">
        <v>2</v>
      </c>
      <c r="C293" s="174" t="s">
        <v>452</v>
      </c>
      <c r="D293" s="175" t="s">
        <v>342</v>
      </c>
      <c r="E293" s="172" t="s">
        <v>582</v>
      </c>
      <c r="F293" s="176">
        <v>83.77</v>
      </c>
      <c r="G293" s="177">
        <v>5.0199999999999996</v>
      </c>
      <c r="H293" s="176">
        <v>2.58</v>
      </c>
      <c r="I293" s="176">
        <v>7.2800000000000011</v>
      </c>
      <c r="J293" s="176">
        <f t="shared" si="9"/>
        <v>98.649999999999991</v>
      </c>
      <c r="K293" s="176">
        <v>22.81650240898017</v>
      </c>
      <c r="L293" s="176">
        <f t="shared" si="10"/>
        <v>121.46650240898016</v>
      </c>
      <c r="M293" s="176">
        <v>30.748002717635426</v>
      </c>
      <c r="N293" s="178">
        <v>1</v>
      </c>
      <c r="O293" s="178"/>
    </row>
    <row r="294" spans="1:15" ht="15" customHeight="1">
      <c r="A294" s="172">
        <v>289</v>
      </c>
      <c r="B294" s="173">
        <v>2</v>
      </c>
      <c r="C294" s="174" t="s">
        <v>452</v>
      </c>
      <c r="D294" s="175" t="s">
        <v>342</v>
      </c>
      <c r="E294" s="172" t="s">
        <v>583</v>
      </c>
      <c r="F294" s="176">
        <v>83.77</v>
      </c>
      <c r="G294" s="177">
        <v>5.0199999999999996</v>
      </c>
      <c r="H294" s="176">
        <v>2.58</v>
      </c>
      <c r="I294" s="176">
        <v>7.3900000000000006</v>
      </c>
      <c r="J294" s="176">
        <f t="shared" si="9"/>
        <v>98.759999999999991</v>
      </c>
      <c r="K294" s="176">
        <v>22.841944023425054</v>
      </c>
      <c r="L294" s="176">
        <f t="shared" si="10"/>
        <v>121.60194402342505</v>
      </c>
      <c r="M294" s="176">
        <v>30.7822883770266</v>
      </c>
      <c r="N294" s="178">
        <v>1</v>
      </c>
      <c r="O294" s="178"/>
    </row>
    <row r="295" spans="1:15" ht="15" customHeight="1">
      <c r="A295" s="172">
        <v>290</v>
      </c>
      <c r="B295" s="173">
        <v>2</v>
      </c>
      <c r="C295" s="174" t="s">
        <v>452</v>
      </c>
      <c r="D295" s="175" t="s">
        <v>673</v>
      </c>
      <c r="E295" s="172" t="s">
        <v>584</v>
      </c>
      <c r="F295" s="176">
        <v>136.41999999999999</v>
      </c>
      <c r="G295" s="177">
        <v>6.54</v>
      </c>
      <c r="H295" s="176">
        <v>4.01</v>
      </c>
      <c r="I295" s="176">
        <v>9.1200000000000045</v>
      </c>
      <c r="J295" s="176">
        <f t="shared" si="9"/>
        <v>156.08999999999997</v>
      </c>
      <c r="K295" s="176">
        <v>36.101650897290568</v>
      </c>
      <c r="L295" s="176">
        <f t="shared" si="10"/>
        <v>192.19165089729054</v>
      </c>
      <c r="M295" s="176">
        <v>48.651350676084263</v>
      </c>
      <c r="N295" s="178">
        <v>2</v>
      </c>
      <c r="O295" s="178"/>
    </row>
    <row r="296" spans="1:15" ht="15" customHeight="1">
      <c r="A296" s="172">
        <v>291</v>
      </c>
      <c r="B296" s="173">
        <v>2</v>
      </c>
      <c r="C296" s="174" t="s">
        <v>452</v>
      </c>
      <c r="D296" s="175" t="s">
        <v>673</v>
      </c>
      <c r="E296" s="172" t="s">
        <v>585</v>
      </c>
      <c r="F296" s="176">
        <v>116.24</v>
      </c>
      <c r="G296" s="177">
        <v>5.18</v>
      </c>
      <c r="H296" s="176">
        <v>2.84</v>
      </c>
      <c r="I296" s="176">
        <v>8.5200000000000102</v>
      </c>
      <c r="J296" s="176">
        <f t="shared" si="9"/>
        <v>132.78</v>
      </c>
      <c r="K296" s="176">
        <v>30.710341509015581</v>
      </c>
      <c r="L296" s="176">
        <f t="shared" si="10"/>
        <v>163.49034150901559</v>
      </c>
      <c r="M296" s="176">
        <v>41.385907763280606</v>
      </c>
      <c r="N296" s="178">
        <v>1</v>
      </c>
      <c r="O296" s="178"/>
    </row>
    <row r="297" spans="1:15" ht="15" customHeight="1">
      <c r="A297" s="172">
        <v>292</v>
      </c>
      <c r="B297" s="173">
        <v>2</v>
      </c>
      <c r="C297" s="174" t="s">
        <v>452</v>
      </c>
      <c r="D297" s="175" t="s">
        <v>673</v>
      </c>
      <c r="E297" s="172" t="s">
        <v>586</v>
      </c>
      <c r="F297" s="176">
        <v>119.05</v>
      </c>
      <c r="G297" s="177">
        <v>5.18</v>
      </c>
      <c r="H297" s="176">
        <v>3.16</v>
      </c>
      <c r="I297" s="176">
        <v>8.5100000000000051</v>
      </c>
      <c r="J297" s="176">
        <f t="shared" si="9"/>
        <v>135.89999999999998</v>
      </c>
      <c r="K297" s="176">
        <v>31.431958209634111</v>
      </c>
      <c r="L297" s="176">
        <f t="shared" si="10"/>
        <v>167.33195820963408</v>
      </c>
      <c r="M297" s="176">
        <v>42.358373738739523</v>
      </c>
      <c r="N297" s="178">
        <v>1</v>
      </c>
      <c r="O297" s="178"/>
    </row>
    <row r="298" spans="1:15" ht="15" customHeight="1">
      <c r="A298" s="172">
        <v>293</v>
      </c>
      <c r="B298" s="173">
        <v>2</v>
      </c>
      <c r="C298" s="174" t="s">
        <v>460</v>
      </c>
      <c r="D298" s="175" t="s">
        <v>673</v>
      </c>
      <c r="E298" s="172" t="s">
        <v>587</v>
      </c>
      <c r="F298" s="176">
        <v>139.64999999999998</v>
      </c>
      <c r="G298" s="177">
        <v>6.54</v>
      </c>
      <c r="H298" s="176">
        <v>3.65</v>
      </c>
      <c r="I298" s="176">
        <v>8.9200000000000159</v>
      </c>
      <c r="J298" s="176">
        <f t="shared" si="9"/>
        <v>158.76</v>
      </c>
      <c r="K298" s="176">
        <v>36.71918826608912</v>
      </c>
      <c r="L298" s="176">
        <f t="shared" si="10"/>
        <v>195.47918826608912</v>
      </c>
      <c r="M298" s="176">
        <v>49.483557135852003</v>
      </c>
      <c r="N298" s="178">
        <v>2</v>
      </c>
      <c r="O298" s="178"/>
    </row>
    <row r="299" spans="1:15" ht="15" customHeight="1">
      <c r="A299" s="172">
        <v>294</v>
      </c>
      <c r="B299" s="173">
        <v>2</v>
      </c>
      <c r="C299" s="174" t="s">
        <v>460</v>
      </c>
      <c r="D299" s="175" t="s">
        <v>673</v>
      </c>
      <c r="E299" s="172" t="s">
        <v>588</v>
      </c>
      <c r="F299" s="176">
        <v>116.2</v>
      </c>
      <c r="G299" s="177">
        <v>5.1100000000000003</v>
      </c>
      <c r="H299" s="176">
        <v>2.69</v>
      </c>
      <c r="I299" s="176">
        <v>8.61</v>
      </c>
      <c r="J299" s="176">
        <f t="shared" si="9"/>
        <v>132.61000000000001</v>
      </c>
      <c r="K299" s="176">
        <v>30.671022650328034</v>
      </c>
      <c r="L299" s="176">
        <f t="shared" si="10"/>
        <v>163.28102265032805</v>
      </c>
      <c r="M299" s="176">
        <v>41.332920835130608</v>
      </c>
      <c r="N299" s="178">
        <v>1</v>
      </c>
      <c r="O299" s="178"/>
    </row>
    <row r="300" spans="1:15" ht="15" customHeight="1">
      <c r="A300" s="172">
        <v>295</v>
      </c>
      <c r="B300" s="173">
        <v>2</v>
      </c>
      <c r="C300" s="174" t="s">
        <v>460</v>
      </c>
      <c r="D300" s="175" t="s">
        <v>342</v>
      </c>
      <c r="E300" s="172" t="s">
        <v>589</v>
      </c>
      <c r="F300" s="176">
        <v>83.77</v>
      </c>
      <c r="G300" s="177">
        <v>5.0199999999999996</v>
      </c>
      <c r="H300" s="176">
        <v>2.58</v>
      </c>
      <c r="I300" s="176">
        <v>7.2800000000000011</v>
      </c>
      <c r="J300" s="176">
        <f t="shared" si="9"/>
        <v>98.649999999999991</v>
      </c>
      <c r="K300" s="176">
        <v>22.81650240898017</v>
      </c>
      <c r="L300" s="176">
        <f t="shared" si="10"/>
        <v>121.46650240898016</v>
      </c>
      <c r="M300" s="176">
        <v>30.748002717635426</v>
      </c>
      <c r="N300" s="178">
        <v>1</v>
      </c>
      <c r="O300" s="178"/>
    </row>
    <row r="301" spans="1:15" ht="15" customHeight="1">
      <c r="A301" s="172">
        <v>296</v>
      </c>
      <c r="B301" s="173">
        <v>2</v>
      </c>
      <c r="C301" s="174" t="s">
        <v>460</v>
      </c>
      <c r="D301" s="175" t="s">
        <v>342</v>
      </c>
      <c r="E301" s="172" t="s">
        <v>590</v>
      </c>
      <c r="F301" s="176">
        <v>83.77</v>
      </c>
      <c r="G301" s="177">
        <v>5.0199999999999996</v>
      </c>
      <c r="H301" s="176">
        <v>2.58</v>
      </c>
      <c r="I301" s="176">
        <v>7.3900000000000006</v>
      </c>
      <c r="J301" s="176">
        <f t="shared" si="9"/>
        <v>98.759999999999991</v>
      </c>
      <c r="K301" s="176">
        <v>22.841944023425054</v>
      </c>
      <c r="L301" s="176">
        <f t="shared" si="10"/>
        <v>121.60194402342505</v>
      </c>
      <c r="M301" s="176">
        <v>30.7822883770266</v>
      </c>
      <c r="N301" s="178">
        <v>1</v>
      </c>
      <c r="O301" s="178"/>
    </row>
    <row r="302" spans="1:15" ht="15" customHeight="1">
      <c r="A302" s="172">
        <v>297</v>
      </c>
      <c r="B302" s="173">
        <v>2</v>
      </c>
      <c r="C302" s="174" t="s">
        <v>460</v>
      </c>
      <c r="D302" s="175" t="s">
        <v>673</v>
      </c>
      <c r="E302" s="172" t="s">
        <v>591</v>
      </c>
      <c r="F302" s="176">
        <v>136.41999999999999</v>
      </c>
      <c r="G302" s="177">
        <v>6.54</v>
      </c>
      <c r="H302" s="176">
        <v>4.01</v>
      </c>
      <c r="I302" s="176">
        <v>9.1200000000000045</v>
      </c>
      <c r="J302" s="176">
        <f t="shared" si="9"/>
        <v>156.08999999999997</v>
      </c>
      <c r="K302" s="176">
        <v>36.101650897290568</v>
      </c>
      <c r="L302" s="176">
        <f t="shared" si="10"/>
        <v>192.19165089729054</v>
      </c>
      <c r="M302" s="176">
        <v>48.651350676084263</v>
      </c>
      <c r="N302" s="178">
        <v>2</v>
      </c>
      <c r="O302" s="178"/>
    </row>
    <row r="303" spans="1:15" ht="15" customHeight="1">
      <c r="A303" s="172">
        <v>298</v>
      </c>
      <c r="B303" s="173">
        <v>2</v>
      </c>
      <c r="C303" s="174" t="s">
        <v>460</v>
      </c>
      <c r="D303" s="175" t="s">
        <v>673</v>
      </c>
      <c r="E303" s="172" t="s">
        <v>592</v>
      </c>
      <c r="F303" s="176">
        <v>116.24</v>
      </c>
      <c r="G303" s="177">
        <v>5.18</v>
      </c>
      <c r="H303" s="176">
        <v>2.84</v>
      </c>
      <c r="I303" s="176">
        <v>8.5200000000000102</v>
      </c>
      <c r="J303" s="176">
        <f t="shared" si="9"/>
        <v>132.78</v>
      </c>
      <c r="K303" s="176">
        <v>30.710341509015581</v>
      </c>
      <c r="L303" s="176">
        <f t="shared" si="10"/>
        <v>163.49034150901559</v>
      </c>
      <c r="M303" s="176">
        <v>41.385907763280606</v>
      </c>
      <c r="N303" s="178">
        <v>1</v>
      </c>
      <c r="O303" s="178"/>
    </row>
    <row r="304" spans="1:15" ht="15" customHeight="1">
      <c r="A304" s="172">
        <v>299</v>
      </c>
      <c r="B304" s="173">
        <v>2</v>
      </c>
      <c r="C304" s="174" t="s">
        <v>460</v>
      </c>
      <c r="D304" s="175" t="s">
        <v>673</v>
      </c>
      <c r="E304" s="172" t="s">
        <v>593</v>
      </c>
      <c r="F304" s="176">
        <v>119.05</v>
      </c>
      <c r="G304" s="177">
        <v>5.18</v>
      </c>
      <c r="H304" s="176">
        <v>3.16</v>
      </c>
      <c r="I304" s="176">
        <v>8.5100000000000051</v>
      </c>
      <c r="J304" s="176">
        <f t="shared" si="9"/>
        <v>135.89999999999998</v>
      </c>
      <c r="K304" s="176">
        <v>31.431958209634111</v>
      </c>
      <c r="L304" s="176">
        <f t="shared" si="10"/>
        <v>167.33195820963408</v>
      </c>
      <c r="M304" s="176">
        <v>42.358373738739523</v>
      </c>
      <c r="N304" s="178">
        <v>1</v>
      </c>
      <c r="O304" s="178"/>
    </row>
    <row r="305" spans="1:15" ht="15" customHeight="1">
      <c r="A305" s="172">
        <v>300</v>
      </c>
      <c r="B305" s="173">
        <v>2</v>
      </c>
      <c r="C305" s="174" t="s">
        <v>472</v>
      </c>
      <c r="D305" s="175" t="s">
        <v>673</v>
      </c>
      <c r="E305" s="172" t="s">
        <v>594</v>
      </c>
      <c r="F305" s="176">
        <v>139.64999999999998</v>
      </c>
      <c r="G305" s="177">
        <v>6.54</v>
      </c>
      <c r="H305" s="176">
        <v>3.65</v>
      </c>
      <c r="I305" s="176">
        <v>8.9200000000000159</v>
      </c>
      <c r="J305" s="176">
        <f t="shared" si="9"/>
        <v>158.76</v>
      </c>
      <c r="K305" s="176">
        <v>36.71918826608912</v>
      </c>
      <c r="L305" s="176">
        <f t="shared" si="10"/>
        <v>195.47918826608912</v>
      </c>
      <c r="M305" s="176">
        <v>49.483557135852003</v>
      </c>
      <c r="N305" s="178">
        <v>2</v>
      </c>
      <c r="O305" s="178"/>
    </row>
    <row r="306" spans="1:15" ht="15" customHeight="1">
      <c r="A306" s="172">
        <v>301</v>
      </c>
      <c r="B306" s="173">
        <v>2</v>
      </c>
      <c r="C306" s="174" t="s">
        <v>472</v>
      </c>
      <c r="D306" s="175" t="s">
        <v>673</v>
      </c>
      <c r="E306" s="172" t="s">
        <v>595</v>
      </c>
      <c r="F306" s="176">
        <v>116.2</v>
      </c>
      <c r="G306" s="177">
        <v>5.1100000000000003</v>
      </c>
      <c r="H306" s="176">
        <v>2.69</v>
      </c>
      <c r="I306" s="176">
        <v>8.61</v>
      </c>
      <c r="J306" s="176">
        <f t="shared" si="9"/>
        <v>132.61000000000001</v>
      </c>
      <c r="K306" s="176">
        <v>30.671022650328034</v>
      </c>
      <c r="L306" s="176">
        <f t="shared" si="10"/>
        <v>163.28102265032805</v>
      </c>
      <c r="M306" s="176">
        <v>41.332920835130608</v>
      </c>
      <c r="N306" s="178">
        <v>1</v>
      </c>
      <c r="O306" s="178"/>
    </row>
    <row r="307" spans="1:15" ht="15" customHeight="1">
      <c r="A307" s="172">
        <v>302</v>
      </c>
      <c r="B307" s="173">
        <v>2</v>
      </c>
      <c r="C307" s="174" t="s">
        <v>472</v>
      </c>
      <c r="D307" s="175" t="s">
        <v>342</v>
      </c>
      <c r="E307" s="172" t="s">
        <v>596</v>
      </c>
      <c r="F307" s="176">
        <v>83.77</v>
      </c>
      <c r="G307" s="177">
        <v>5.0199999999999996</v>
      </c>
      <c r="H307" s="176">
        <v>2.58</v>
      </c>
      <c r="I307" s="176">
        <v>7.2800000000000011</v>
      </c>
      <c r="J307" s="176">
        <f t="shared" si="9"/>
        <v>98.649999999999991</v>
      </c>
      <c r="K307" s="176">
        <v>22.81650240898017</v>
      </c>
      <c r="L307" s="176">
        <f t="shared" si="10"/>
        <v>121.46650240898016</v>
      </c>
      <c r="M307" s="176">
        <v>30.748002717635426</v>
      </c>
      <c r="N307" s="178">
        <v>1</v>
      </c>
      <c r="O307" s="178"/>
    </row>
    <row r="308" spans="1:15" ht="15" customHeight="1">
      <c r="A308" s="172">
        <v>303</v>
      </c>
      <c r="B308" s="173">
        <v>2</v>
      </c>
      <c r="C308" s="174" t="s">
        <v>472</v>
      </c>
      <c r="D308" s="175" t="s">
        <v>342</v>
      </c>
      <c r="E308" s="172" t="s">
        <v>597</v>
      </c>
      <c r="F308" s="176">
        <v>83.77</v>
      </c>
      <c r="G308" s="177">
        <v>5.0199999999999996</v>
      </c>
      <c r="H308" s="176">
        <v>2.58</v>
      </c>
      <c r="I308" s="176">
        <v>7.3900000000000006</v>
      </c>
      <c r="J308" s="176">
        <f t="shared" si="9"/>
        <v>98.759999999999991</v>
      </c>
      <c r="K308" s="176">
        <v>22.841944023425054</v>
      </c>
      <c r="L308" s="176">
        <f t="shared" si="10"/>
        <v>121.60194402342505</v>
      </c>
      <c r="M308" s="176">
        <v>30.7822883770266</v>
      </c>
      <c r="N308" s="178">
        <v>1</v>
      </c>
      <c r="O308" s="178"/>
    </row>
    <row r="309" spans="1:15" ht="15" customHeight="1">
      <c r="A309" s="172">
        <v>304</v>
      </c>
      <c r="B309" s="173">
        <v>2</v>
      </c>
      <c r="C309" s="174" t="s">
        <v>472</v>
      </c>
      <c r="D309" s="175" t="s">
        <v>673</v>
      </c>
      <c r="E309" s="172" t="s">
        <v>598</v>
      </c>
      <c r="F309" s="176">
        <v>136.41999999999999</v>
      </c>
      <c r="G309" s="177">
        <v>6.54</v>
      </c>
      <c r="H309" s="176">
        <v>4.01</v>
      </c>
      <c r="I309" s="176">
        <v>9.1200000000000045</v>
      </c>
      <c r="J309" s="176">
        <f t="shared" si="9"/>
        <v>156.08999999999997</v>
      </c>
      <c r="K309" s="176">
        <v>36.101650897290568</v>
      </c>
      <c r="L309" s="176">
        <f t="shared" si="10"/>
        <v>192.19165089729054</v>
      </c>
      <c r="M309" s="176">
        <v>48.651350676084263</v>
      </c>
      <c r="N309" s="178">
        <v>2</v>
      </c>
      <c r="O309" s="178"/>
    </row>
    <row r="310" spans="1:15" ht="15" customHeight="1">
      <c r="A310" s="172">
        <v>305</v>
      </c>
      <c r="B310" s="173">
        <v>2</v>
      </c>
      <c r="C310" s="174" t="s">
        <v>472</v>
      </c>
      <c r="D310" s="175" t="s">
        <v>673</v>
      </c>
      <c r="E310" s="172" t="s">
        <v>599</v>
      </c>
      <c r="F310" s="176">
        <v>116.24</v>
      </c>
      <c r="G310" s="177">
        <v>5.18</v>
      </c>
      <c r="H310" s="176">
        <v>2.84</v>
      </c>
      <c r="I310" s="176">
        <v>8.5200000000000102</v>
      </c>
      <c r="J310" s="176">
        <f t="shared" si="9"/>
        <v>132.78</v>
      </c>
      <c r="K310" s="176">
        <v>30.710341509015581</v>
      </c>
      <c r="L310" s="176">
        <f t="shared" si="10"/>
        <v>163.49034150901559</v>
      </c>
      <c r="M310" s="176">
        <v>41.385907763280606</v>
      </c>
      <c r="N310" s="178">
        <v>1</v>
      </c>
      <c r="O310" s="178"/>
    </row>
    <row r="311" spans="1:15" ht="15" customHeight="1">
      <c r="A311" s="172">
        <v>306</v>
      </c>
      <c r="B311" s="173">
        <v>2</v>
      </c>
      <c r="C311" s="174" t="s">
        <v>472</v>
      </c>
      <c r="D311" s="175" t="s">
        <v>673</v>
      </c>
      <c r="E311" s="172" t="s">
        <v>600</v>
      </c>
      <c r="F311" s="176">
        <v>119.05</v>
      </c>
      <c r="G311" s="177">
        <v>5.18</v>
      </c>
      <c r="H311" s="176">
        <v>3.16</v>
      </c>
      <c r="I311" s="176">
        <v>8.5100000000000051</v>
      </c>
      <c r="J311" s="176">
        <f t="shared" si="9"/>
        <v>135.89999999999998</v>
      </c>
      <c r="K311" s="176">
        <v>31.431958209634111</v>
      </c>
      <c r="L311" s="176">
        <f t="shared" si="10"/>
        <v>167.33195820963408</v>
      </c>
      <c r="M311" s="176">
        <v>42.358373738739523</v>
      </c>
      <c r="N311" s="178">
        <v>1</v>
      </c>
      <c r="O311" s="178"/>
    </row>
    <row r="312" spans="1:15" ht="15" customHeight="1">
      <c r="A312" s="172">
        <v>307</v>
      </c>
      <c r="B312" s="173">
        <v>2</v>
      </c>
      <c r="C312" s="174" t="s">
        <v>479</v>
      </c>
      <c r="D312" s="175" t="s">
        <v>673</v>
      </c>
      <c r="E312" s="172" t="s">
        <v>601</v>
      </c>
      <c r="F312" s="176">
        <v>139.64999999999998</v>
      </c>
      <c r="G312" s="177">
        <v>6.54</v>
      </c>
      <c r="H312" s="176">
        <v>3.65</v>
      </c>
      <c r="I312" s="176">
        <v>8.9200000000000159</v>
      </c>
      <c r="J312" s="176">
        <f t="shared" si="9"/>
        <v>158.76</v>
      </c>
      <c r="K312" s="176">
        <v>36.71918826608912</v>
      </c>
      <c r="L312" s="176">
        <f t="shared" si="10"/>
        <v>195.47918826608912</v>
      </c>
      <c r="M312" s="176">
        <v>49.483557135852003</v>
      </c>
      <c r="N312" s="178">
        <v>2</v>
      </c>
      <c r="O312" s="178"/>
    </row>
    <row r="313" spans="1:15" ht="15" customHeight="1">
      <c r="A313" s="172">
        <v>308</v>
      </c>
      <c r="B313" s="173">
        <v>2</v>
      </c>
      <c r="C313" s="174" t="s">
        <v>479</v>
      </c>
      <c r="D313" s="175" t="s">
        <v>673</v>
      </c>
      <c r="E313" s="172" t="s">
        <v>602</v>
      </c>
      <c r="F313" s="176">
        <v>116.2</v>
      </c>
      <c r="G313" s="177">
        <v>5.1100000000000003</v>
      </c>
      <c r="H313" s="176">
        <v>2.69</v>
      </c>
      <c r="I313" s="176">
        <v>8.61</v>
      </c>
      <c r="J313" s="176">
        <f t="shared" si="9"/>
        <v>132.61000000000001</v>
      </c>
      <c r="K313" s="176">
        <v>30.671022650328034</v>
      </c>
      <c r="L313" s="176">
        <f t="shared" si="10"/>
        <v>163.28102265032805</v>
      </c>
      <c r="M313" s="176">
        <v>41.332920835130608</v>
      </c>
      <c r="N313" s="178">
        <v>1</v>
      </c>
      <c r="O313" s="178"/>
    </row>
    <row r="314" spans="1:15" ht="15" customHeight="1">
      <c r="A314" s="172">
        <v>309</v>
      </c>
      <c r="B314" s="173">
        <v>2</v>
      </c>
      <c r="C314" s="174" t="s">
        <v>479</v>
      </c>
      <c r="D314" s="175" t="s">
        <v>342</v>
      </c>
      <c r="E314" s="172" t="s">
        <v>603</v>
      </c>
      <c r="F314" s="176">
        <v>83.77</v>
      </c>
      <c r="G314" s="177">
        <v>5.0199999999999996</v>
      </c>
      <c r="H314" s="176">
        <v>2.58</v>
      </c>
      <c r="I314" s="176">
        <v>7.2800000000000011</v>
      </c>
      <c r="J314" s="176">
        <f t="shared" si="9"/>
        <v>98.649999999999991</v>
      </c>
      <c r="K314" s="176">
        <v>22.81650240898017</v>
      </c>
      <c r="L314" s="176">
        <f t="shared" si="10"/>
        <v>121.46650240898016</v>
      </c>
      <c r="M314" s="176">
        <v>30.748002717635426</v>
      </c>
      <c r="N314" s="178">
        <v>1</v>
      </c>
      <c r="O314" s="178"/>
    </row>
    <row r="315" spans="1:15" ht="15" customHeight="1">
      <c r="A315" s="172">
        <v>310</v>
      </c>
      <c r="B315" s="173">
        <v>2</v>
      </c>
      <c r="C315" s="174" t="s">
        <v>479</v>
      </c>
      <c r="D315" s="175" t="s">
        <v>342</v>
      </c>
      <c r="E315" s="172" t="s">
        <v>604</v>
      </c>
      <c r="F315" s="176">
        <v>83.77</v>
      </c>
      <c r="G315" s="177">
        <v>5.0199999999999996</v>
      </c>
      <c r="H315" s="176">
        <v>2.58</v>
      </c>
      <c r="I315" s="176">
        <v>7.3900000000000006</v>
      </c>
      <c r="J315" s="176">
        <f t="shared" si="9"/>
        <v>98.759999999999991</v>
      </c>
      <c r="K315" s="176">
        <v>22.841944023425054</v>
      </c>
      <c r="L315" s="176">
        <f t="shared" si="10"/>
        <v>121.60194402342505</v>
      </c>
      <c r="M315" s="176">
        <v>30.7822883770266</v>
      </c>
      <c r="N315" s="178">
        <v>1</v>
      </c>
      <c r="O315" s="178"/>
    </row>
    <row r="316" spans="1:15" ht="15" customHeight="1">
      <c r="A316" s="172">
        <v>311</v>
      </c>
      <c r="B316" s="173">
        <v>2</v>
      </c>
      <c r="C316" s="174" t="s">
        <v>479</v>
      </c>
      <c r="D316" s="175" t="s">
        <v>673</v>
      </c>
      <c r="E316" s="172" t="s">
        <v>605</v>
      </c>
      <c r="F316" s="176">
        <v>136.41999999999999</v>
      </c>
      <c r="G316" s="177">
        <v>6.54</v>
      </c>
      <c r="H316" s="176">
        <v>4.01</v>
      </c>
      <c r="I316" s="176">
        <v>9.1200000000000045</v>
      </c>
      <c r="J316" s="176">
        <f t="shared" si="9"/>
        <v>156.08999999999997</v>
      </c>
      <c r="K316" s="176">
        <v>36.101650897290568</v>
      </c>
      <c r="L316" s="176">
        <f t="shared" si="10"/>
        <v>192.19165089729054</v>
      </c>
      <c r="M316" s="176">
        <v>48.651350676084263</v>
      </c>
      <c r="N316" s="178">
        <v>2</v>
      </c>
      <c r="O316" s="178"/>
    </row>
    <row r="317" spans="1:15" ht="15" customHeight="1">
      <c r="A317" s="172">
        <v>312</v>
      </c>
      <c r="B317" s="173">
        <v>2</v>
      </c>
      <c r="C317" s="174" t="s">
        <v>479</v>
      </c>
      <c r="D317" s="175" t="s">
        <v>673</v>
      </c>
      <c r="E317" s="172" t="s">
        <v>606</v>
      </c>
      <c r="F317" s="176">
        <v>116.24</v>
      </c>
      <c r="G317" s="177">
        <v>5.18</v>
      </c>
      <c r="H317" s="176">
        <v>2.84</v>
      </c>
      <c r="I317" s="176">
        <v>8.5200000000000102</v>
      </c>
      <c r="J317" s="176">
        <f t="shared" si="9"/>
        <v>132.78</v>
      </c>
      <c r="K317" s="176">
        <v>30.710341509015581</v>
      </c>
      <c r="L317" s="176">
        <f t="shared" si="10"/>
        <v>163.49034150901559</v>
      </c>
      <c r="M317" s="176">
        <v>41.385907763280606</v>
      </c>
      <c r="N317" s="178">
        <v>1</v>
      </c>
      <c r="O317" s="178"/>
    </row>
    <row r="318" spans="1:15" ht="15" customHeight="1">
      <c r="A318" s="172">
        <v>313</v>
      </c>
      <c r="B318" s="173">
        <v>2</v>
      </c>
      <c r="C318" s="174" t="s">
        <v>479</v>
      </c>
      <c r="D318" s="175" t="s">
        <v>673</v>
      </c>
      <c r="E318" s="172" t="s">
        <v>607</v>
      </c>
      <c r="F318" s="176">
        <v>119.05</v>
      </c>
      <c r="G318" s="177">
        <v>5.18</v>
      </c>
      <c r="H318" s="176">
        <v>3.16</v>
      </c>
      <c r="I318" s="176">
        <v>8.5100000000000051</v>
      </c>
      <c r="J318" s="176">
        <f t="shared" si="9"/>
        <v>135.89999999999998</v>
      </c>
      <c r="K318" s="176">
        <v>31.431958209634111</v>
      </c>
      <c r="L318" s="176">
        <f t="shared" si="10"/>
        <v>167.33195820963408</v>
      </c>
      <c r="M318" s="176">
        <v>42.358373738739523</v>
      </c>
      <c r="N318" s="178">
        <v>1</v>
      </c>
      <c r="O318" s="178"/>
    </row>
    <row r="319" spans="1:15" ht="15" customHeight="1">
      <c r="A319" s="172">
        <v>314</v>
      </c>
      <c r="B319" s="173">
        <v>2</v>
      </c>
      <c r="C319" s="174" t="s">
        <v>486</v>
      </c>
      <c r="D319" s="175" t="s">
        <v>673</v>
      </c>
      <c r="E319" s="172" t="s">
        <v>608</v>
      </c>
      <c r="F319" s="176">
        <v>139.64999999999998</v>
      </c>
      <c r="G319" s="177">
        <v>6.54</v>
      </c>
      <c r="H319" s="176">
        <v>3.65</v>
      </c>
      <c r="I319" s="176">
        <v>8.9200000000000159</v>
      </c>
      <c r="J319" s="176">
        <f t="shared" si="9"/>
        <v>158.76</v>
      </c>
      <c r="K319" s="176">
        <v>36.71918826608912</v>
      </c>
      <c r="L319" s="176">
        <f t="shared" si="10"/>
        <v>195.47918826608912</v>
      </c>
      <c r="M319" s="176">
        <v>49.483557135852003</v>
      </c>
      <c r="N319" s="178">
        <v>2</v>
      </c>
      <c r="O319" s="178"/>
    </row>
    <row r="320" spans="1:15" ht="15" customHeight="1">
      <c r="A320" s="172">
        <v>315</v>
      </c>
      <c r="B320" s="173">
        <v>2</v>
      </c>
      <c r="C320" s="174" t="s">
        <v>486</v>
      </c>
      <c r="D320" s="175" t="s">
        <v>673</v>
      </c>
      <c r="E320" s="172" t="s">
        <v>609</v>
      </c>
      <c r="F320" s="176">
        <v>116.2</v>
      </c>
      <c r="G320" s="177">
        <v>5.1100000000000003</v>
      </c>
      <c r="H320" s="176">
        <v>2.69</v>
      </c>
      <c r="I320" s="176">
        <v>8.61</v>
      </c>
      <c r="J320" s="176">
        <f t="shared" si="9"/>
        <v>132.61000000000001</v>
      </c>
      <c r="K320" s="176">
        <v>30.671022650328034</v>
      </c>
      <c r="L320" s="176">
        <f t="shared" si="10"/>
        <v>163.28102265032805</v>
      </c>
      <c r="M320" s="176">
        <v>41.332920835130608</v>
      </c>
      <c r="N320" s="178">
        <v>1</v>
      </c>
      <c r="O320" s="178"/>
    </row>
    <row r="321" spans="1:15" ht="15" customHeight="1">
      <c r="A321" s="172">
        <v>316</v>
      </c>
      <c r="B321" s="173">
        <v>2</v>
      </c>
      <c r="C321" s="174" t="s">
        <v>486</v>
      </c>
      <c r="D321" s="175" t="s">
        <v>342</v>
      </c>
      <c r="E321" s="172" t="s">
        <v>610</v>
      </c>
      <c r="F321" s="176">
        <v>83.77</v>
      </c>
      <c r="G321" s="177">
        <v>5.0199999999999996</v>
      </c>
      <c r="H321" s="176">
        <v>2.58</v>
      </c>
      <c r="I321" s="176">
        <v>7.2800000000000011</v>
      </c>
      <c r="J321" s="176">
        <f t="shared" si="9"/>
        <v>98.649999999999991</v>
      </c>
      <c r="K321" s="176">
        <v>22.81650240898017</v>
      </c>
      <c r="L321" s="176">
        <f t="shared" si="10"/>
        <v>121.46650240898016</v>
      </c>
      <c r="M321" s="176">
        <v>30.748002717635426</v>
      </c>
      <c r="N321" s="178">
        <v>1</v>
      </c>
      <c r="O321" s="178"/>
    </row>
    <row r="322" spans="1:15" ht="15" customHeight="1">
      <c r="A322" s="172">
        <v>317</v>
      </c>
      <c r="B322" s="173">
        <v>2</v>
      </c>
      <c r="C322" s="174" t="s">
        <v>486</v>
      </c>
      <c r="D322" s="175" t="s">
        <v>342</v>
      </c>
      <c r="E322" s="172" t="s">
        <v>611</v>
      </c>
      <c r="F322" s="176">
        <v>83.77</v>
      </c>
      <c r="G322" s="177">
        <v>5.0199999999999996</v>
      </c>
      <c r="H322" s="176">
        <v>2.58</v>
      </c>
      <c r="I322" s="176">
        <v>7.3900000000000006</v>
      </c>
      <c r="J322" s="176">
        <f t="shared" si="9"/>
        <v>98.759999999999991</v>
      </c>
      <c r="K322" s="176">
        <v>22.841944023425054</v>
      </c>
      <c r="L322" s="176">
        <f t="shared" si="10"/>
        <v>121.60194402342505</v>
      </c>
      <c r="M322" s="176">
        <v>30.7822883770266</v>
      </c>
      <c r="N322" s="178">
        <v>1</v>
      </c>
      <c r="O322" s="178"/>
    </row>
    <row r="323" spans="1:15">
      <c r="A323" s="172">
        <v>318</v>
      </c>
      <c r="B323" s="173">
        <v>2</v>
      </c>
      <c r="C323" s="174" t="s">
        <v>486</v>
      </c>
      <c r="D323" s="175" t="s">
        <v>673</v>
      </c>
      <c r="E323" s="172" t="s">
        <v>612</v>
      </c>
      <c r="F323" s="176">
        <v>136.41999999999999</v>
      </c>
      <c r="G323" s="177">
        <v>6.54</v>
      </c>
      <c r="H323" s="176">
        <v>4.01</v>
      </c>
      <c r="I323" s="176">
        <v>9.1200000000000045</v>
      </c>
      <c r="J323" s="176">
        <f t="shared" si="9"/>
        <v>156.08999999999997</v>
      </c>
      <c r="K323" s="176">
        <v>36.101650897290568</v>
      </c>
      <c r="L323" s="176">
        <f t="shared" si="10"/>
        <v>192.19165089729054</v>
      </c>
      <c r="M323" s="176">
        <v>48.651350676084263</v>
      </c>
      <c r="N323" s="178">
        <v>2</v>
      </c>
      <c r="O323" s="171"/>
    </row>
    <row r="324" spans="1:15">
      <c r="A324" s="172">
        <v>319</v>
      </c>
      <c r="B324" s="173">
        <v>2</v>
      </c>
      <c r="C324" s="174" t="s">
        <v>486</v>
      </c>
      <c r="D324" s="175" t="s">
        <v>673</v>
      </c>
      <c r="E324" s="172" t="s">
        <v>613</v>
      </c>
      <c r="F324" s="176">
        <v>116.24</v>
      </c>
      <c r="G324" s="177">
        <v>5.18</v>
      </c>
      <c r="H324" s="176">
        <v>2.84</v>
      </c>
      <c r="I324" s="176">
        <v>8.5200000000000102</v>
      </c>
      <c r="J324" s="176">
        <f t="shared" si="9"/>
        <v>132.78</v>
      </c>
      <c r="K324" s="176">
        <v>30.710341509015581</v>
      </c>
      <c r="L324" s="176">
        <f t="shared" si="10"/>
        <v>163.49034150901559</v>
      </c>
      <c r="M324" s="176">
        <v>41.385907763280606</v>
      </c>
      <c r="N324" s="178">
        <v>1</v>
      </c>
      <c r="O324" s="171"/>
    </row>
    <row r="325" spans="1:15">
      <c r="A325" s="172">
        <v>320</v>
      </c>
      <c r="B325" s="173">
        <v>2</v>
      </c>
      <c r="C325" s="174" t="s">
        <v>486</v>
      </c>
      <c r="D325" s="175" t="s">
        <v>673</v>
      </c>
      <c r="E325" s="172" t="s">
        <v>614</v>
      </c>
      <c r="F325" s="176">
        <v>119.05</v>
      </c>
      <c r="G325" s="177">
        <v>5.18</v>
      </c>
      <c r="H325" s="176">
        <v>3.16</v>
      </c>
      <c r="I325" s="176">
        <v>8.5100000000000051</v>
      </c>
      <c r="J325" s="176">
        <f t="shared" si="9"/>
        <v>135.89999999999998</v>
      </c>
      <c r="K325" s="176">
        <v>31.431958209634111</v>
      </c>
      <c r="L325" s="176">
        <f t="shared" si="10"/>
        <v>167.33195820963408</v>
      </c>
      <c r="M325" s="176">
        <v>42.358373738739523</v>
      </c>
      <c r="N325" s="178">
        <v>1</v>
      </c>
      <c r="O325" s="171"/>
    </row>
    <row r="326" spans="1:15">
      <c r="A326" s="172">
        <v>321</v>
      </c>
      <c r="B326" s="173">
        <v>2</v>
      </c>
      <c r="C326" s="174" t="s">
        <v>493</v>
      </c>
      <c r="D326" s="175" t="s">
        <v>673</v>
      </c>
      <c r="E326" s="172" t="s">
        <v>615</v>
      </c>
      <c r="F326" s="176">
        <v>139.64999999999998</v>
      </c>
      <c r="G326" s="177">
        <v>6.54</v>
      </c>
      <c r="H326" s="176">
        <v>3.65</v>
      </c>
      <c r="I326" s="176">
        <v>8.9200000000000159</v>
      </c>
      <c r="J326" s="176">
        <f t="shared" si="9"/>
        <v>158.76</v>
      </c>
      <c r="K326" s="176">
        <v>36.71918826608912</v>
      </c>
      <c r="L326" s="176">
        <f t="shared" si="10"/>
        <v>195.47918826608912</v>
      </c>
      <c r="M326" s="176">
        <v>49.483557135852003</v>
      </c>
      <c r="N326" s="178">
        <v>2</v>
      </c>
      <c r="O326" s="171"/>
    </row>
    <row r="327" spans="1:15">
      <c r="A327" s="172">
        <v>322</v>
      </c>
      <c r="B327" s="173">
        <v>2</v>
      </c>
      <c r="C327" s="174" t="s">
        <v>493</v>
      </c>
      <c r="D327" s="175" t="s">
        <v>673</v>
      </c>
      <c r="E327" s="172" t="s">
        <v>616</v>
      </c>
      <c r="F327" s="176">
        <v>116.2</v>
      </c>
      <c r="G327" s="177">
        <v>5.1100000000000003</v>
      </c>
      <c r="H327" s="176">
        <v>2.69</v>
      </c>
      <c r="I327" s="176">
        <v>8.61</v>
      </c>
      <c r="J327" s="176">
        <f t="shared" ref="J327:J391" si="11">F327+G327+H327+I327</f>
        <v>132.61000000000001</v>
      </c>
      <c r="K327" s="176">
        <v>30.671022650328034</v>
      </c>
      <c r="L327" s="176">
        <f t="shared" ref="L327:L391" si="12">J327+K327</f>
        <v>163.28102265032805</v>
      </c>
      <c r="M327" s="176">
        <v>41.332920835130608</v>
      </c>
      <c r="N327" s="178">
        <v>1</v>
      </c>
      <c r="O327" s="171"/>
    </row>
    <row r="328" spans="1:15">
      <c r="A328" s="172">
        <v>323</v>
      </c>
      <c r="B328" s="173">
        <v>2</v>
      </c>
      <c r="C328" s="174" t="s">
        <v>493</v>
      </c>
      <c r="D328" s="175" t="s">
        <v>342</v>
      </c>
      <c r="E328" s="172" t="s">
        <v>617</v>
      </c>
      <c r="F328" s="176">
        <v>83.77</v>
      </c>
      <c r="G328" s="177">
        <v>5.0199999999999996</v>
      </c>
      <c r="H328" s="176">
        <v>2.58</v>
      </c>
      <c r="I328" s="176">
        <v>7.2800000000000011</v>
      </c>
      <c r="J328" s="176">
        <f t="shared" si="11"/>
        <v>98.649999999999991</v>
      </c>
      <c r="K328" s="176">
        <v>22.81650240898017</v>
      </c>
      <c r="L328" s="176">
        <f t="shared" si="12"/>
        <v>121.46650240898016</v>
      </c>
      <c r="M328" s="176">
        <v>30.748002717635426</v>
      </c>
      <c r="N328" s="178">
        <v>1</v>
      </c>
      <c r="O328" s="171"/>
    </row>
    <row r="329" spans="1:15">
      <c r="A329" s="172">
        <v>324</v>
      </c>
      <c r="B329" s="173">
        <v>2</v>
      </c>
      <c r="C329" s="174" t="s">
        <v>493</v>
      </c>
      <c r="D329" s="175" t="s">
        <v>342</v>
      </c>
      <c r="E329" s="172" t="s">
        <v>618</v>
      </c>
      <c r="F329" s="176">
        <v>83.77</v>
      </c>
      <c r="G329" s="177">
        <v>5.0199999999999996</v>
      </c>
      <c r="H329" s="176">
        <v>2.58</v>
      </c>
      <c r="I329" s="176">
        <v>7.3900000000000006</v>
      </c>
      <c r="J329" s="176">
        <f t="shared" si="11"/>
        <v>98.759999999999991</v>
      </c>
      <c r="K329" s="176">
        <v>22.841944023425054</v>
      </c>
      <c r="L329" s="176">
        <f t="shared" si="12"/>
        <v>121.60194402342505</v>
      </c>
      <c r="M329" s="176">
        <v>30.7822883770266</v>
      </c>
      <c r="N329" s="178">
        <v>1</v>
      </c>
      <c r="O329" s="171"/>
    </row>
    <row r="330" spans="1:15">
      <c r="A330" s="172">
        <v>325</v>
      </c>
      <c r="B330" s="173">
        <v>2</v>
      </c>
      <c r="C330" s="174" t="s">
        <v>493</v>
      </c>
      <c r="D330" s="175" t="s">
        <v>673</v>
      </c>
      <c r="E330" s="172" t="s">
        <v>619</v>
      </c>
      <c r="F330" s="176">
        <v>136.41999999999999</v>
      </c>
      <c r="G330" s="177">
        <v>6.54</v>
      </c>
      <c r="H330" s="176">
        <v>4.01</v>
      </c>
      <c r="I330" s="176">
        <v>9.1200000000000045</v>
      </c>
      <c r="J330" s="176">
        <f t="shared" si="11"/>
        <v>156.08999999999997</v>
      </c>
      <c r="K330" s="176">
        <v>36.101650897290568</v>
      </c>
      <c r="L330" s="176">
        <f t="shared" si="12"/>
        <v>192.19165089729054</v>
      </c>
      <c r="M330" s="176">
        <v>48.651350676084263</v>
      </c>
      <c r="N330" s="178">
        <v>2</v>
      </c>
      <c r="O330" s="171"/>
    </row>
    <row r="331" spans="1:15">
      <c r="A331" s="172">
        <v>326</v>
      </c>
      <c r="B331" s="173">
        <v>2</v>
      </c>
      <c r="C331" s="174" t="s">
        <v>493</v>
      </c>
      <c r="D331" s="175" t="s">
        <v>673</v>
      </c>
      <c r="E331" s="172" t="s">
        <v>620</v>
      </c>
      <c r="F331" s="176">
        <v>116.24</v>
      </c>
      <c r="G331" s="177">
        <v>5.18</v>
      </c>
      <c r="H331" s="176">
        <v>2.84</v>
      </c>
      <c r="I331" s="176">
        <v>8.5200000000000102</v>
      </c>
      <c r="J331" s="176">
        <f t="shared" si="11"/>
        <v>132.78</v>
      </c>
      <c r="K331" s="176">
        <v>30.710341509015581</v>
      </c>
      <c r="L331" s="176">
        <f t="shared" si="12"/>
        <v>163.49034150901559</v>
      </c>
      <c r="M331" s="176">
        <v>41.385907763280606</v>
      </c>
      <c r="N331" s="178">
        <v>1</v>
      </c>
      <c r="O331" s="171"/>
    </row>
    <row r="332" spans="1:15">
      <c r="A332" s="172">
        <v>327</v>
      </c>
      <c r="B332" s="173">
        <v>2</v>
      </c>
      <c r="C332" s="174" t="s">
        <v>493</v>
      </c>
      <c r="D332" s="175" t="s">
        <v>673</v>
      </c>
      <c r="E332" s="172" t="s">
        <v>621</v>
      </c>
      <c r="F332" s="176">
        <v>119.05</v>
      </c>
      <c r="G332" s="177">
        <v>5.18</v>
      </c>
      <c r="H332" s="176">
        <v>3.16</v>
      </c>
      <c r="I332" s="176">
        <v>8.5100000000000051</v>
      </c>
      <c r="J332" s="176">
        <f t="shared" si="11"/>
        <v>135.89999999999998</v>
      </c>
      <c r="K332" s="176">
        <v>31.431958209634111</v>
      </c>
      <c r="L332" s="176">
        <f t="shared" si="12"/>
        <v>167.33195820963408</v>
      </c>
      <c r="M332" s="176">
        <v>42.358373738739523</v>
      </c>
      <c r="N332" s="178">
        <v>1</v>
      </c>
      <c r="O332" s="171"/>
    </row>
    <row r="333" spans="1:15">
      <c r="A333" s="172">
        <v>328</v>
      </c>
      <c r="B333" s="173">
        <v>2</v>
      </c>
      <c r="C333" s="174" t="s">
        <v>500</v>
      </c>
      <c r="D333" s="175" t="s">
        <v>673</v>
      </c>
      <c r="E333" s="172" t="s">
        <v>622</v>
      </c>
      <c r="F333" s="176">
        <v>139.64999999999998</v>
      </c>
      <c r="G333" s="177">
        <v>6.54</v>
      </c>
      <c r="H333" s="176">
        <v>3.65</v>
      </c>
      <c r="I333" s="176">
        <v>8.9200000000000159</v>
      </c>
      <c r="J333" s="176">
        <f t="shared" si="11"/>
        <v>158.76</v>
      </c>
      <c r="K333" s="176">
        <v>36.71918826608912</v>
      </c>
      <c r="L333" s="176">
        <f t="shared" si="12"/>
        <v>195.47918826608912</v>
      </c>
      <c r="M333" s="176">
        <v>49.483557135852003</v>
      </c>
      <c r="N333" s="178">
        <v>2</v>
      </c>
      <c r="O333" s="171"/>
    </row>
    <row r="334" spans="1:15">
      <c r="A334" s="172">
        <v>329</v>
      </c>
      <c r="B334" s="173">
        <v>2</v>
      </c>
      <c r="C334" s="174" t="s">
        <v>500</v>
      </c>
      <c r="D334" s="175" t="s">
        <v>673</v>
      </c>
      <c r="E334" s="172" t="s">
        <v>623</v>
      </c>
      <c r="F334" s="176">
        <v>116.2</v>
      </c>
      <c r="G334" s="177">
        <v>5.1100000000000003</v>
      </c>
      <c r="H334" s="176">
        <v>2.69</v>
      </c>
      <c r="I334" s="176">
        <v>8.61</v>
      </c>
      <c r="J334" s="176">
        <f t="shared" si="11"/>
        <v>132.61000000000001</v>
      </c>
      <c r="K334" s="176">
        <v>30.671022650328034</v>
      </c>
      <c r="L334" s="176">
        <f t="shared" si="12"/>
        <v>163.28102265032805</v>
      </c>
      <c r="M334" s="176">
        <v>41.332920835130608</v>
      </c>
      <c r="N334" s="178">
        <v>1</v>
      </c>
      <c r="O334" s="171"/>
    </row>
    <row r="335" spans="1:15">
      <c r="A335" s="172">
        <v>330</v>
      </c>
      <c r="B335" s="173">
        <v>2</v>
      </c>
      <c r="C335" s="174" t="s">
        <v>500</v>
      </c>
      <c r="D335" s="175" t="s">
        <v>342</v>
      </c>
      <c r="E335" s="172" t="s">
        <v>624</v>
      </c>
      <c r="F335" s="176">
        <v>83.77</v>
      </c>
      <c r="G335" s="177">
        <v>5.0199999999999996</v>
      </c>
      <c r="H335" s="176">
        <v>2.58</v>
      </c>
      <c r="I335" s="176">
        <v>7.2800000000000011</v>
      </c>
      <c r="J335" s="176">
        <f t="shared" si="11"/>
        <v>98.649999999999991</v>
      </c>
      <c r="K335" s="176">
        <v>22.81650240898017</v>
      </c>
      <c r="L335" s="176">
        <f t="shared" si="12"/>
        <v>121.46650240898016</v>
      </c>
      <c r="M335" s="176">
        <v>30.748002717635426</v>
      </c>
      <c r="N335" s="178">
        <v>1</v>
      </c>
      <c r="O335" s="171"/>
    </row>
    <row r="336" spans="1:15">
      <c r="A336" s="172">
        <v>331</v>
      </c>
      <c r="B336" s="173">
        <v>2</v>
      </c>
      <c r="C336" s="174" t="s">
        <v>500</v>
      </c>
      <c r="D336" s="175" t="s">
        <v>342</v>
      </c>
      <c r="E336" s="172" t="s">
        <v>625</v>
      </c>
      <c r="F336" s="176">
        <v>83.77</v>
      </c>
      <c r="G336" s="177">
        <v>5.0199999999999996</v>
      </c>
      <c r="H336" s="176">
        <v>2.58</v>
      </c>
      <c r="I336" s="176">
        <v>7.3900000000000006</v>
      </c>
      <c r="J336" s="176">
        <f t="shared" si="11"/>
        <v>98.759999999999991</v>
      </c>
      <c r="K336" s="176">
        <v>22.841944023425054</v>
      </c>
      <c r="L336" s="176">
        <f t="shared" si="12"/>
        <v>121.60194402342505</v>
      </c>
      <c r="M336" s="176">
        <v>30.7822883770266</v>
      </c>
      <c r="N336" s="178">
        <v>1</v>
      </c>
      <c r="O336" s="171"/>
    </row>
    <row r="337" spans="1:15">
      <c r="A337" s="172">
        <v>332</v>
      </c>
      <c r="B337" s="173">
        <v>2</v>
      </c>
      <c r="C337" s="174" t="s">
        <v>500</v>
      </c>
      <c r="D337" s="175" t="s">
        <v>673</v>
      </c>
      <c r="E337" s="172" t="s">
        <v>626</v>
      </c>
      <c r="F337" s="176">
        <v>136.41999999999999</v>
      </c>
      <c r="G337" s="177">
        <v>6.54</v>
      </c>
      <c r="H337" s="176">
        <v>4.01</v>
      </c>
      <c r="I337" s="176">
        <v>9.1200000000000045</v>
      </c>
      <c r="J337" s="176">
        <f t="shared" si="11"/>
        <v>156.08999999999997</v>
      </c>
      <c r="K337" s="176">
        <v>36.101650897290568</v>
      </c>
      <c r="L337" s="176">
        <f t="shared" si="12"/>
        <v>192.19165089729054</v>
      </c>
      <c r="M337" s="176">
        <v>48.651350676084263</v>
      </c>
      <c r="N337" s="178">
        <v>2</v>
      </c>
      <c r="O337" s="171"/>
    </row>
    <row r="338" spans="1:15">
      <c r="A338" s="172">
        <v>333</v>
      </c>
      <c r="B338" s="173">
        <v>2</v>
      </c>
      <c r="C338" s="174" t="s">
        <v>500</v>
      </c>
      <c r="D338" s="175" t="s">
        <v>673</v>
      </c>
      <c r="E338" s="172" t="s">
        <v>627</v>
      </c>
      <c r="F338" s="176">
        <v>116.24</v>
      </c>
      <c r="G338" s="177">
        <v>5.18</v>
      </c>
      <c r="H338" s="176">
        <v>2.84</v>
      </c>
      <c r="I338" s="176">
        <v>8.5200000000000102</v>
      </c>
      <c r="J338" s="176">
        <f t="shared" si="11"/>
        <v>132.78</v>
      </c>
      <c r="K338" s="176">
        <v>30.710341509015581</v>
      </c>
      <c r="L338" s="176">
        <f t="shared" si="12"/>
        <v>163.49034150901559</v>
      </c>
      <c r="M338" s="176">
        <v>41.385907763280606</v>
      </c>
      <c r="N338" s="178">
        <v>1</v>
      </c>
      <c r="O338" s="171"/>
    </row>
    <row r="339" spans="1:15">
      <c r="A339" s="172">
        <v>334</v>
      </c>
      <c r="B339" s="173">
        <v>2</v>
      </c>
      <c r="C339" s="174" t="s">
        <v>500</v>
      </c>
      <c r="D339" s="175" t="s">
        <v>673</v>
      </c>
      <c r="E339" s="172" t="s">
        <v>628</v>
      </c>
      <c r="F339" s="176">
        <v>119.05</v>
      </c>
      <c r="G339" s="177">
        <v>5.18</v>
      </c>
      <c r="H339" s="176">
        <v>3.16</v>
      </c>
      <c r="I339" s="176">
        <v>8.5100000000000051</v>
      </c>
      <c r="J339" s="176">
        <f t="shared" si="11"/>
        <v>135.89999999999998</v>
      </c>
      <c r="K339" s="176">
        <v>31.431958209634111</v>
      </c>
      <c r="L339" s="176">
        <f t="shared" si="12"/>
        <v>167.33195820963408</v>
      </c>
      <c r="M339" s="176">
        <v>42.358373738739523</v>
      </c>
      <c r="N339" s="178">
        <v>1</v>
      </c>
      <c r="O339" s="171"/>
    </row>
    <row r="340" spans="1:15">
      <c r="A340" s="172">
        <v>335</v>
      </c>
      <c r="B340" s="173">
        <v>2</v>
      </c>
      <c r="C340" s="174" t="s">
        <v>515</v>
      </c>
      <c r="D340" s="175" t="s">
        <v>673</v>
      </c>
      <c r="E340" s="172" t="s">
        <v>629</v>
      </c>
      <c r="F340" s="176">
        <v>139.64999999999998</v>
      </c>
      <c r="G340" s="177">
        <v>6.54</v>
      </c>
      <c r="H340" s="176">
        <v>3.65</v>
      </c>
      <c r="I340" s="176">
        <v>8.9200000000000159</v>
      </c>
      <c r="J340" s="176">
        <f t="shared" si="11"/>
        <v>158.76</v>
      </c>
      <c r="K340" s="176">
        <v>36.71918826608912</v>
      </c>
      <c r="L340" s="176">
        <f t="shared" si="12"/>
        <v>195.47918826608912</v>
      </c>
      <c r="M340" s="176">
        <v>49.483557135852003</v>
      </c>
      <c r="N340" s="178">
        <v>2</v>
      </c>
      <c r="O340" s="171"/>
    </row>
    <row r="341" spans="1:15">
      <c r="A341" s="172">
        <v>336</v>
      </c>
      <c r="B341" s="173">
        <v>2</v>
      </c>
      <c r="C341" s="174" t="s">
        <v>515</v>
      </c>
      <c r="D341" s="175" t="s">
        <v>673</v>
      </c>
      <c r="E341" s="172" t="s">
        <v>630</v>
      </c>
      <c r="F341" s="176">
        <v>116.2</v>
      </c>
      <c r="G341" s="177">
        <v>5.1100000000000003</v>
      </c>
      <c r="H341" s="176">
        <v>2.69</v>
      </c>
      <c r="I341" s="176">
        <v>8.61</v>
      </c>
      <c r="J341" s="176">
        <f t="shared" si="11"/>
        <v>132.61000000000001</v>
      </c>
      <c r="K341" s="176">
        <v>30.671022650328034</v>
      </c>
      <c r="L341" s="176">
        <f t="shared" si="12"/>
        <v>163.28102265032805</v>
      </c>
      <c r="M341" s="176">
        <v>41.332920835130608</v>
      </c>
      <c r="N341" s="178">
        <v>1</v>
      </c>
      <c r="O341" s="171"/>
    </row>
    <row r="342" spans="1:15">
      <c r="A342" s="172">
        <v>337</v>
      </c>
      <c r="B342" s="173">
        <v>2</v>
      </c>
      <c r="C342" s="174" t="s">
        <v>515</v>
      </c>
      <c r="D342" s="175" t="s">
        <v>342</v>
      </c>
      <c r="E342" s="172" t="s">
        <v>631</v>
      </c>
      <c r="F342" s="176">
        <v>83.77</v>
      </c>
      <c r="G342" s="177">
        <v>5.0199999999999996</v>
      </c>
      <c r="H342" s="176">
        <v>2.58</v>
      </c>
      <c r="I342" s="176">
        <v>7.2800000000000011</v>
      </c>
      <c r="J342" s="176">
        <f t="shared" si="11"/>
        <v>98.649999999999991</v>
      </c>
      <c r="K342" s="176">
        <v>22.81650240898017</v>
      </c>
      <c r="L342" s="176">
        <f t="shared" si="12"/>
        <v>121.46650240898016</v>
      </c>
      <c r="M342" s="176">
        <v>30.748002717635426</v>
      </c>
      <c r="N342" s="178">
        <v>1</v>
      </c>
      <c r="O342" s="171"/>
    </row>
    <row r="343" spans="1:15">
      <c r="A343" s="172">
        <v>338</v>
      </c>
      <c r="B343" s="173">
        <v>2</v>
      </c>
      <c r="C343" s="174" t="s">
        <v>515</v>
      </c>
      <c r="D343" s="175" t="s">
        <v>342</v>
      </c>
      <c r="E343" s="172" t="s">
        <v>632</v>
      </c>
      <c r="F343" s="176">
        <v>83.77</v>
      </c>
      <c r="G343" s="177">
        <v>5.0199999999999996</v>
      </c>
      <c r="H343" s="176">
        <v>2.58</v>
      </c>
      <c r="I343" s="176">
        <v>7.3900000000000006</v>
      </c>
      <c r="J343" s="176">
        <f t="shared" si="11"/>
        <v>98.759999999999991</v>
      </c>
      <c r="K343" s="176">
        <v>22.841944023425054</v>
      </c>
      <c r="L343" s="176">
        <f t="shared" si="12"/>
        <v>121.60194402342505</v>
      </c>
      <c r="M343" s="176">
        <v>30.7822883770266</v>
      </c>
      <c r="N343" s="178">
        <v>1</v>
      </c>
      <c r="O343" s="171"/>
    </row>
    <row r="344" spans="1:15">
      <c r="A344" s="172">
        <v>339</v>
      </c>
      <c r="B344" s="173">
        <v>2</v>
      </c>
      <c r="C344" s="174" t="s">
        <v>515</v>
      </c>
      <c r="D344" s="175" t="s">
        <v>673</v>
      </c>
      <c r="E344" s="172" t="s">
        <v>633</v>
      </c>
      <c r="F344" s="176">
        <v>136.41999999999999</v>
      </c>
      <c r="G344" s="177">
        <v>6.54</v>
      </c>
      <c r="H344" s="176">
        <v>4.01</v>
      </c>
      <c r="I344" s="176">
        <v>9.1200000000000045</v>
      </c>
      <c r="J344" s="176">
        <f t="shared" si="11"/>
        <v>156.08999999999997</v>
      </c>
      <c r="K344" s="176">
        <v>36.101650897290568</v>
      </c>
      <c r="L344" s="176">
        <f t="shared" si="12"/>
        <v>192.19165089729054</v>
      </c>
      <c r="M344" s="176">
        <v>48.651350676084263</v>
      </c>
      <c r="N344" s="178">
        <v>2</v>
      </c>
      <c r="O344" s="171"/>
    </row>
    <row r="345" spans="1:15">
      <c r="A345" s="172">
        <v>340</v>
      </c>
      <c r="B345" s="173">
        <v>2</v>
      </c>
      <c r="C345" s="174" t="s">
        <v>515</v>
      </c>
      <c r="D345" s="175" t="s">
        <v>673</v>
      </c>
      <c r="E345" s="172" t="s">
        <v>634</v>
      </c>
      <c r="F345" s="176">
        <v>116.24</v>
      </c>
      <c r="G345" s="177">
        <v>5.18</v>
      </c>
      <c r="H345" s="176">
        <v>2.84</v>
      </c>
      <c r="I345" s="176">
        <v>8.5200000000000102</v>
      </c>
      <c r="J345" s="176">
        <f t="shared" si="11"/>
        <v>132.78</v>
      </c>
      <c r="K345" s="176">
        <v>30.710341509015581</v>
      </c>
      <c r="L345" s="176">
        <f t="shared" si="12"/>
        <v>163.49034150901559</v>
      </c>
      <c r="M345" s="176">
        <v>41.385907763280606</v>
      </c>
      <c r="N345" s="178">
        <v>1</v>
      </c>
      <c r="O345" s="171"/>
    </row>
    <row r="346" spans="1:15">
      <c r="A346" s="172">
        <v>341</v>
      </c>
      <c r="B346" s="173">
        <v>2</v>
      </c>
      <c r="C346" s="174" t="s">
        <v>515</v>
      </c>
      <c r="D346" s="175" t="s">
        <v>673</v>
      </c>
      <c r="E346" s="172" t="s">
        <v>635</v>
      </c>
      <c r="F346" s="176">
        <v>119.05</v>
      </c>
      <c r="G346" s="177">
        <v>5.18</v>
      </c>
      <c r="H346" s="176">
        <v>3.16</v>
      </c>
      <c r="I346" s="176">
        <v>8.5100000000000051</v>
      </c>
      <c r="J346" s="176">
        <f t="shared" si="11"/>
        <v>135.89999999999998</v>
      </c>
      <c r="K346" s="176">
        <v>31.431958209634111</v>
      </c>
      <c r="L346" s="176">
        <f t="shared" si="12"/>
        <v>167.33195820963408</v>
      </c>
      <c r="M346" s="176">
        <v>42.358373738739523</v>
      </c>
      <c r="N346" s="178">
        <v>1</v>
      </c>
      <c r="O346" s="171"/>
    </row>
    <row r="347" spans="1:15">
      <c r="A347" s="172">
        <v>342</v>
      </c>
      <c r="B347" s="173">
        <v>2</v>
      </c>
      <c r="C347" s="174" t="s">
        <v>516</v>
      </c>
      <c r="D347" s="175" t="s">
        <v>673</v>
      </c>
      <c r="E347" s="172" t="s">
        <v>636</v>
      </c>
      <c r="F347" s="176">
        <v>139.64999999999998</v>
      </c>
      <c r="G347" s="177">
        <v>6.54</v>
      </c>
      <c r="H347" s="176">
        <v>3.65</v>
      </c>
      <c r="I347" s="176">
        <v>8.9200000000000159</v>
      </c>
      <c r="J347" s="176">
        <f t="shared" si="11"/>
        <v>158.76</v>
      </c>
      <c r="K347" s="176">
        <v>36.71918826608912</v>
      </c>
      <c r="L347" s="176">
        <f t="shared" si="12"/>
        <v>195.47918826608912</v>
      </c>
      <c r="M347" s="176">
        <v>49.483557135852003</v>
      </c>
      <c r="N347" s="178">
        <v>2</v>
      </c>
      <c r="O347" s="171"/>
    </row>
    <row r="348" spans="1:15">
      <c r="A348" s="172">
        <v>343</v>
      </c>
      <c r="B348" s="173">
        <v>2</v>
      </c>
      <c r="C348" s="174" t="s">
        <v>516</v>
      </c>
      <c r="D348" s="175" t="s">
        <v>673</v>
      </c>
      <c r="E348" s="172" t="s">
        <v>637</v>
      </c>
      <c r="F348" s="176">
        <v>116.2</v>
      </c>
      <c r="G348" s="177">
        <v>5.1100000000000003</v>
      </c>
      <c r="H348" s="176">
        <v>2.69</v>
      </c>
      <c r="I348" s="176">
        <v>8.61</v>
      </c>
      <c r="J348" s="176">
        <f t="shared" si="11"/>
        <v>132.61000000000001</v>
      </c>
      <c r="K348" s="176">
        <v>30.671022650328034</v>
      </c>
      <c r="L348" s="176">
        <f t="shared" si="12"/>
        <v>163.28102265032805</v>
      </c>
      <c r="M348" s="176">
        <v>41.332920835130608</v>
      </c>
      <c r="N348" s="178">
        <v>1</v>
      </c>
      <c r="O348" s="171"/>
    </row>
    <row r="349" spans="1:15">
      <c r="A349" s="172">
        <v>344</v>
      </c>
      <c r="B349" s="173">
        <v>2</v>
      </c>
      <c r="C349" s="174" t="s">
        <v>516</v>
      </c>
      <c r="D349" s="175" t="s">
        <v>342</v>
      </c>
      <c r="E349" s="172" t="s">
        <v>638</v>
      </c>
      <c r="F349" s="176">
        <v>83.77</v>
      </c>
      <c r="G349" s="177">
        <v>5.0199999999999996</v>
      </c>
      <c r="H349" s="176">
        <v>2.58</v>
      </c>
      <c r="I349" s="176">
        <v>7.2800000000000011</v>
      </c>
      <c r="J349" s="176">
        <f t="shared" si="11"/>
        <v>98.649999999999991</v>
      </c>
      <c r="K349" s="176">
        <v>22.81650240898017</v>
      </c>
      <c r="L349" s="176">
        <f t="shared" si="12"/>
        <v>121.46650240898016</v>
      </c>
      <c r="M349" s="176">
        <v>30.748002717635426</v>
      </c>
      <c r="N349" s="178">
        <v>1</v>
      </c>
      <c r="O349" s="171"/>
    </row>
    <row r="350" spans="1:15">
      <c r="A350" s="172">
        <v>345</v>
      </c>
      <c r="B350" s="173">
        <v>2</v>
      </c>
      <c r="C350" s="174" t="s">
        <v>516</v>
      </c>
      <c r="D350" s="175" t="s">
        <v>342</v>
      </c>
      <c r="E350" s="172" t="s">
        <v>639</v>
      </c>
      <c r="F350" s="176">
        <v>83.77</v>
      </c>
      <c r="G350" s="177">
        <v>5.0199999999999996</v>
      </c>
      <c r="H350" s="176">
        <v>2.58</v>
      </c>
      <c r="I350" s="176">
        <v>7.3900000000000006</v>
      </c>
      <c r="J350" s="176">
        <f t="shared" si="11"/>
        <v>98.759999999999991</v>
      </c>
      <c r="K350" s="176">
        <v>22.841944023425054</v>
      </c>
      <c r="L350" s="176">
        <f t="shared" si="12"/>
        <v>121.60194402342505</v>
      </c>
      <c r="M350" s="176">
        <v>30.7822883770266</v>
      </c>
      <c r="N350" s="178">
        <v>1</v>
      </c>
      <c r="O350" s="171"/>
    </row>
    <row r="351" spans="1:15">
      <c r="A351" s="172">
        <v>346</v>
      </c>
      <c r="B351" s="173">
        <v>2</v>
      </c>
      <c r="C351" s="174" t="s">
        <v>516</v>
      </c>
      <c r="D351" s="175" t="s">
        <v>673</v>
      </c>
      <c r="E351" s="172" t="s">
        <v>640</v>
      </c>
      <c r="F351" s="176">
        <v>136.41999999999999</v>
      </c>
      <c r="G351" s="177">
        <v>6.54</v>
      </c>
      <c r="H351" s="176">
        <v>4.01</v>
      </c>
      <c r="I351" s="176">
        <v>9.1200000000000045</v>
      </c>
      <c r="J351" s="176">
        <f t="shared" si="11"/>
        <v>156.08999999999997</v>
      </c>
      <c r="K351" s="176">
        <v>36.101650897290568</v>
      </c>
      <c r="L351" s="176">
        <f t="shared" si="12"/>
        <v>192.19165089729054</v>
      </c>
      <c r="M351" s="176">
        <v>48.651350676084263</v>
      </c>
      <c r="N351" s="178">
        <v>2</v>
      </c>
      <c r="O351" s="171"/>
    </row>
    <row r="352" spans="1:15">
      <c r="A352" s="172">
        <v>347</v>
      </c>
      <c r="B352" s="173">
        <v>2</v>
      </c>
      <c r="C352" s="174" t="s">
        <v>516</v>
      </c>
      <c r="D352" s="175" t="s">
        <v>673</v>
      </c>
      <c r="E352" s="172" t="s">
        <v>641</v>
      </c>
      <c r="F352" s="176">
        <v>116.24</v>
      </c>
      <c r="G352" s="177">
        <v>5.18</v>
      </c>
      <c r="H352" s="176">
        <v>2.84</v>
      </c>
      <c r="I352" s="176">
        <v>8.5200000000000102</v>
      </c>
      <c r="J352" s="176">
        <f t="shared" si="11"/>
        <v>132.78</v>
      </c>
      <c r="K352" s="176">
        <v>30.710341509015581</v>
      </c>
      <c r="L352" s="176">
        <f t="shared" si="12"/>
        <v>163.49034150901559</v>
      </c>
      <c r="M352" s="176">
        <v>41.385907763280606</v>
      </c>
      <c r="N352" s="178">
        <v>1</v>
      </c>
      <c r="O352" s="171"/>
    </row>
    <row r="353" spans="1:15">
      <c r="A353" s="172">
        <v>348</v>
      </c>
      <c r="B353" s="173">
        <v>2</v>
      </c>
      <c r="C353" s="174" t="s">
        <v>516</v>
      </c>
      <c r="D353" s="175" t="s">
        <v>673</v>
      </c>
      <c r="E353" s="172" t="s">
        <v>642</v>
      </c>
      <c r="F353" s="176">
        <v>119.05</v>
      </c>
      <c r="G353" s="177">
        <v>5.18</v>
      </c>
      <c r="H353" s="176">
        <v>3.16</v>
      </c>
      <c r="I353" s="176">
        <v>8.5100000000000051</v>
      </c>
      <c r="J353" s="176">
        <f t="shared" si="11"/>
        <v>135.89999999999998</v>
      </c>
      <c r="K353" s="176">
        <v>31.431958209634111</v>
      </c>
      <c r="L353" s="176">
        <f t="shared" si="12"/>
        <v>167.33195820963408</v>
      </c>
      <c r="M353" s="176">
        <v>42.358373738739523</v>
      </c>
      <c r="N353" s="178">
        <v>1</v>
      </c>
      <c r="O353" s="171"/>
    </row>
    <row r="354" spans="1:15">
      <c r="A354" s="172">
        <v>349</v>
      </c>
      <c r="B354" s="173">
        <v>2</v>
      </c>
      <c r="C354" s="174" t="s">
        <v>524</v>
      </c>
      <c r="D354" s="175" t="s">
        <v>673</v>
      </c>
      <c r="E354" s="172" t="s">
        <v>643</v>
      </c>
      <c r="F354" s="176">
        <v>139.64999999999998</v>
      </c>
      <c r="G354" s="177">
        <v>6.54</v>
      </c>
      <c r="H354" s="176">
        <v>3.65</v>
      </c>
      <c r="I354" s="176">
        <v>8.9200000000000159</v>
      </c>
      <c r="J354" s="176">
        <f t="shared" si="11"/>
        <v>158.76</v>
      </c>
      <c r="K354" s="176">
        <v>36.71918826608912</v>
      </c>
      <c r="L354" s="176">
        <f t="shared" si="12"/>
        <v>195.47918826608912</v>
      </c>
      <c r="M354" s="176">
        <v>49.483557135852003</v>
      </c>
      <c r="N354" s="178">
        <v>2</v>
      </c>
      <c r="O354" s="171"/>
    </row>
    <row r="355" spans="1:15">
      <c r="A355" s="172">
        <v>350</v>
      </c>
      <c r="B355" s="173">
        <v>2</v>
      </c>
      <c r="C355" s="174" t="s">
        <v>524</v>
      </c>
      <c r="D355" s="175" t="s">
        <v>673</v>
      </c>
      <c r="E355" s="172" t="s">
        <v>644</v>
      </c>
      <c r="F355" s="176">
        <v>116.2</v>
      </c>
      <c r="G355" s="177">
        <v>5.1100000000000003</v>
      </c>
      <c r="H355" s="176">
        <v>2.69</v>
      </c>
      <c r="I355" s="176">
        <v>8.61</v>
      </c>
      <c r="J355" s="176">
        <f t="shared" si="11"/>
        <v>132.61000000000001</v>
      </c>
      <c r="K355" s="176">
        <v>30.671022650328034</v>
      </c>
      <c r="L355" s="176">
        <f t="shared" si="12"/>
        <v>163.28102265032805</v>
      </c>
      <c r="M355" s="176">
        <v>41.332920835130608</v>
      </c>
      <c r="N355" s="178">
        <v>1</v>
      </c>
      <c r="O355" s="171"/>
    </row>
    <row r="356" spans="1:15">
      <c r="A356" s="172">
        <v>351</v>
      </c>
      <c r="B356" s="173">
        <v>2</v>
      </c>
      <c r="C356" s="174" t="s">
        <v>524</v>
      </c>
      <c r="D356" s="175" t="s">
        <v>342</v>
      </c>
      <c r="E356" s="172" t="s">
        <v>645</v>
      </c>
      <c r="F356" s="176">
        <v>83.77</v>
      </c>
      <c r="G356" s="177">
        <v>5.0199999999999996</v>
      </c>
      <c r="H356" s="176">
        <v>2.58</v>
      </c>
      <c r="I356" s="176">
        <v>7.2800000000000011</v>
      </c>
      <c r="J356" s="176">
        <f t="shared" si="11"/>
        <v>98.649999999999991</v>
      </c>
      <c r="K356" s="176">
        <v>22.81650240898017</v>
      </c>
      <c r="L356" s="176">
        <f t="shared" si="12"/>
        <v>121.46650240898016</v>
      </c>
      <c r="M356" s="176">
        <v>30.748002717635426</v>
      </c>
      <c r="N356" s="178">
        <v>1</v>
      </c>
      <c r="O356" s="171"/>
    </row>
    <row r="357" spans="1:15">
      <c r="A357" s="172">
        <v>352</v>
      </c>
      <c r="B357" s="173">
        <v>2</v>
      </c>
      <c r="C357" s="174" t="s">
        <v>524</v>
      </c>
      <c r="D357" s="175" t="s">
        <v>342</v>
      </c>
      <c r="E357" s="172" t="s">
        <v>646</v>
      </c>
      <c r="F357" s="176">
        <v>83.77</v>
      </c>
      <c r="G357" s="177">
        <v>5.0199999999999996</v>
      </c>
      <c r="H357" s="176">
        <v>2.58</v>
      </c>
      <c r="I357" s="176">
        <v>7.3900000000000006</v>
      </c>
      <c r="J357" s="176">
        <f t="shared" si="11"/>
        <v>98.759999999999991</v>
      </c>
      <c r="K357" s="176">
        <v>22.841944023425054</v>
      </c>
      <c r="L357" s="176">
        <f t="shared" si="12"/>
        <v>121.60194402342505</v>
      </c>
      <c r="M357" s="176">
        <v>30.7822883770266</v>
      </c>
      <c r="N357" s="178">
        <v>1</v>
      </c>
      <c r="O357" s="171"/>
    </row>
    <row r="358" spans="1:15">
      <c r="A358" s="172">
        <v>353</v>
      </c>
      <c r="B358" s="173">
        <v>2</v>
      </c>
      <c r="C358" s="174" t="s">
        <v>524</v>
      </c>
      <c r="D358" s="175" t="s">
        <v>673</v>
      </c>
      <c r="E358" s="172" t="s">
        <v>647</v>
      </c>
      <c r="F358" s="176">
        <v>136.41999999999999</v>
      </c>
      <c r="G358" s="177">
        <v>6.54</v>
      </c>
      <c r="H358" s="176">
        <v>4.01</v>
      </c>
      <c r="I358" s="176">
        <v>9.1200000000000045</v>
      </c>
      <c r="J358" s="176">
        <f t="shared" si="11"/>
        <v>156.08999999999997</v>
      </c>
      <c r="K358" s="176">
        <v>36.101650897290568</v>
      </c>
      <c r="L358" s="176">
        <f t="shared" si="12"/>
        <v>192.19165089729054</v>
      </c>
      <c r="M358" s="176">
        <v>48.651350676084263</v>
      </c>
      <c r="N358" s="178">
        <v>2</v>
      </c>
      <c r="O358" s="171"/>
    </row>
    <row r="359" spans="1:15">
      <c r="A359" s="172">
        <v>354</v>
      </c>
      <c r="B359" s="173">
        <v>2</v>
      </c>
      <c r="C359" s="174" t="s">
        <v>524</v>
      </c>
      <c r="D359" s="175" t="s">
        <v>673</v>
      </c>
      <c r="E359" s="172" t="s">
        <v>648</v>
      </c>
      <c r="F359" s="176">
        <v>116.24</v>
      </c>
      <c r="G359" s="177">
        <v>5.18</v>
      </c>
      <c r="H359" s="176">
        <v>2.84</v>
      </c>
      <c r="I359" s="176">
        <v>8.5200000000000102</v>
      </c>
      <c r="J359" s="176">
        <f t="shared" si="11"/>
        <v>132.78</v>
      </c>
      <c r="K359" s="176">
        <v>30.710341509015581</v>
      </c>
      <c r="L359" s="176">
        <f t="shared" si="12"/>
        <v>163.49034150901559</v>
      </c>
      <c r="M359" s="176">
        <v>41.385907763280606</v>
      </c>
      <c r="N359" s="178">
        <v>1</v>
      </c>
      <c r="O359" s="171"/>
    </row>
    <row r="360" spans="1:15">
      <c r="A360" s="172">
        <v>355</v>
      </c>
      <c r="B360" s="173">
        <v>2</v>
      </c>
      <c r="C360" s="174" t="s">
        <v>524</v>
      </c>
      <c r="D360" s="175" t="s">
        <v>673</v>
      </c>
      <c r="E360" s="172" t="s">
        <v>649</v>
      </c>
      <c r="F360" s="176">
        <v>119.05</v>
      </c>
      <c r="G360" s="177">
        <v>5.18</v>
      </c>
      <c r="H360" s="176">
        <v>3.16</v>
      </c>
      <c r="I360" s="176">
        <v>8.5100000000000051</v>
      </c>
      <c r="J360" s="176">
        <f t="shared" si="11"/>
        <v>135.89999999999998</v>
      </c>
      <c r="K360" s="176">
        <v>31.431958209634111</v>
      </c>
      <c r="L360" s="176">
        <f t="shared" si="12"/>
        <v>167.33195820963408</v>
      </c>
      <c r="M360" s="176">
        <v>42.358373738739523</v>
      </c>
      <c r="N360" s="178">
        <v>1</v>
      </c>
      <c r="O360" s="171"/>
    </row>
    <row r="361" spans="1:15">
      <c r="A361" s="172">
        <v>356</v>
      </c>
      <c r="B361" s="173">
        <v>2</v>
      </c>
      <c r="C361" s="174" t="s">
        <v>532</v>
      </c>
      <c r="D361" s="175" t="s">
        <v>673</v>
      </c>
      <c r="E361" s="172" t="s">
        <v>650</v>
      </c>
      <c r="F361" s="176">
        <v>139.64999999999998</v>
      </c>
      <c r="G361" s="177">
        <v>6.54</v>
      </c>
      <c r="H361" s="176">
        <v>3.65</v>
      </c>
      <c r="I361" s="176">
        <v>8.9200000000000159</v>
      </c>
      <c r="J361" s="176">
        <f t="shared" si="11"/>
        <v>158.76</v>
      </c>
      <c r="K361" s="176">
        <v>36.71918826608912</v>
      </c>
      <c r="L361" s="176">
        <f t="shared" si="12"/>
        <v>195.47918826608912</v>
      </c>
      <c r="M361" s="176">
        <v>49.483557135852003</v>
      </c>
      <c r="N361" s="178">
        <v>2</v>
      </c>
      <c r="O361" s="171"/>
    </row>
    <row r="362" spans="1:15">
      <c r="A362" s="172">
        <v>357</v>
      </c>
      <c r="B362" s="173">
        <v>2</v>
      </c>
      <c r="C362" s="174" t="s">
        <v>532</v>
      </c>
      <c r="D362" s="175" t="s">
        <v>673</v>
      </c>
      <c r="E362" s="172" t="s">
        <v>651</v>
      </c>
      <c r="F362" s="176">
        <v>116.2</v>
      </c>
      <c r="G362" s="177">
        <v>5.1100000000000003</v>
      </c>
      <c r="H362" s="176">
        <v>2.69</v>
      </c>
      <c r="I362" s="176">
        <v>8.61</v>
      </c>
      <c r="J362" s="176">
        <f t="shared" si="11"/>
        <v>132.61000000000001</v>
      </c>
      <c r="K362" s="176">
        <v>30.671022650328034</v>
      </c>
      <c r="L362" s="176">
        <f t="shared" si="12"/>
        <v>163.28102265032805</v>
      </c>
      <c r="M362" s="176">
        <v>41.332920835130608</v>
      </c>
      <c r="N362" s="178">
        <v>1</v>
      </c>
      <c r="O362" s="171"/>
    </row>
    <row r="363" spans="1:15">
      <c r="A363" s="172">
        <v>358</v>
      </c>
      <c r="B363" s="173">
        <v>2</v>
      </c>
      <c r="C363" s="174" t="s">
        <v>532</v>
      </c>
      <c r="D363" s="175" t="s">
        <v>342</v>
      </c>
      <c r="E363" s="172" t="s">
        <v>652</v>
      </c>
      <c r="F363" s="176">
        <v>83.77</v>
      </c>
      <c r="G363" s="177">
        <v>5.0199999999999996</v>
      </c>
      <c r="H363" s="176">
        <v>2.58</v>
      </c>
      <c r="I363" s="176">
        <v>7.2800000000000011</v>
      </c>
      <c r="J363" s="176">
        <f t="shared" si="11"/>
        <v>98.649999999999991</v>
      </c>
      <c r="K363" s="176">
        <v>22.81650240898017</v>
      </c>
      <c r="L363" s="176">
        <f t="shared" si="12"/>
        <v>121.46650240898016</v>
      </c>
      <c r="M363" s="176">
        <v>30.748002717635426</v>
      </c>
      <c r="N363" s="178">
        <v>1</v>
      </c>
      <c r="O363" s="171"/>
    </row>
    <row r="364" spans="1:15">
      <c r="A364" s="172">
        <v>359</v>
      </c>
      <c r="B364" s="173">
        <v>2</v>
      </c>
      <c r="C364" s="174" t="s">
        <v>532</v>
      </c>
      <c r="D364" s="175" t="s">
        <v>342</v>
      </c>
      <c r="E364" s="172" t="s">
        <v>653</v>
      </c>
      <c r="F364" s="176">
        <v>83.77</v>
      </c>
      <c r="G364" s="177">
        <v>5.0199999999999996</v>
      </c>
      <c r="H364" s="176">
        <v>2.58</v>
      </c>
      <c r="I364" s="176">
        <v>7.3900000000000006</v>
      </c>
      <c r="J364" s="176">
        <f t="shared" si="11"/>
        <v>98.759999999999991</v>
      </c>
      <c r="K364" s="176">
        <v>22.841944023425054</v>
      </c>
      <c r="L364" s="176">
        <f t="shared" si="12"/>
        <v>121.60194402342505</v>
      </c>
      <c r="M364" s="176">
        <v>30.7822883770266</v>
      </c>
      <c r="N364" s="178">
        <v>1</v>
      </c>
      <c r="O364" s="171"/>
    </row>
    <row r="365" spans="1:15">
      <c r="A365" s="172">
        <v>360</v>
      </c>
      <c r="B365" s="173">
        <v>2</v>
      </c>
      <c r="C365" s="174" t="s">
        <v>532</v>
      </c>
      <c r="D365" s="175" t="s">
        <v>673</v>
      </c>
      <c r="E365" s="172" t="s">
        <v>654</v>
      </c>
      <c r="F365" s="176">
        <v>136.41999999999999</v>
      </c>
      <c r="G365" s="177">
        <v>6.54</v>
      </c>
      <c r="H365" s="176">
        <v>4.01</v>
      </c>
      <c r="I365" s="176">
        <v>9.1200000000000045</v>
      </c>
      <c r="J365" s="176">
        <f t="shared" si="11"/>
        <v>156.08999999999997</v>
      </c>
      <c r="K365" s="176">
        <v>36.101650897290568</v>
      </c>
      <c r="L365" s="176">
        <f t="shared" si="12"/>
        <v>192.19165089729054</v>
      </c>
      <c r="M365" s="176">
        <v>48.651350676084263</v>
      </c>
      <c r="N365" s="178">
        <v>2</v>
      </c>
      <c r="O365" s="171"/>
    </row>
    <row r="366" spans="1:15">
      <c r="A366" s="172">
        <v>361</v>
      </c>
      <c r="B366" s="173">
        <v>2</v>
      </c>
      <c r="C366" s="174" t="s">
        <v>532</v>
      </c>
      <c r="D366" s="175" t="s">
        <v>673</v>
      </c>
      <c r="E366" s="172" t="s">
        <v>655</v>
      </c>
      <c r="F366" s="176">
        <v>116.24</v>
      </c>
      <c r="G366" s="177">
        <v>5.18</v>
      </c>
      <c r="H366" s="176">
        <v>2.84</v>
      </c>
      <c r="I366" s="176">
        <v>8.5200000000000102</v>
      </c>
      <c r="J366" s="176">
        <f t="shared" si="11"/>
        <v>132.78</v>
      </c>
      <c r="K366" s="176">
        <v>30.710341509015581</v>
      </c>
      <c r="L366" s="176">
        <f t="shared" si="12"/>
        <v>163.49034150901559</v>
      </c>
      <c r="M366" s="176">
        <v>41.385907763280606</v>
      </c>
      <c r="N366" s="178">
        <v>1</v>
      </c>
      <c r="O366" s="171"/>
    </row>
    <row r="367" spans="1:15">
      <c r="A367" s="172">
        <v>362</v>
      </c>
      <c r="B367" s="173">
        <v>2</v>
      </c>
      <c r="C367" s="174" t="s">
        <v>532</v>
      </c>
      <c r="D367" s="175" t="s">
        <v>673</v>
      </c>
      <c r="E367" s="172" t="s">
        <v>656</v>
      </c>
      <c r="F367" s="176">
        <v>119.05</v>
      </c>
      <c r="G367" s="177">
        <v>5.18</v>
      </c>
      <c r="H367" s="176">
        <v>3.16</v>
      </c>
      <c r="I367" s="176">
        <v>8.5100000000000051</v>
      </c>
      <c r="J367" s="176">
        <f t="shared" si="11"/>
        <v>135.89999999999998</v>
      </c>
      <c r="K367" s="176">
        <v>31.431958209634111</v>
      </c>
      <c r="L367" s="176">
        <f t="shared" si="12"/>
        <v>167.33195820963408</v>
      </c>
      <c r="M367" s="176">
        <v>42.358373738739523</v>
      </c>
      <c r="N367" s="178">
        <v>1</v>
      </c>
      <c r="O367" s="171"/>
    </row>
    <row r="368" spans="1:15">
      <c r="A368" s="172">
        <v>363</v>
      </c>
      <c r="B368" s="173">
        <v>2</v>
      </c>
      <c r="C368" s="174" t="s">
        <v>540</v>
      </c>
      <c r="D368" s="175" t="s">
        <v>673</v>
      </c>
      <c r="E368" s="172" t="s">
        <v>657</v>
      </c>
      <c r="F368" s="176">
        <v>139.64999999999998</v>
      </c>
      <c r="G368" s="177">
        <v>6.54</v>
      </c>
      <c r="H368" s="176">
        <v>3.65</v>
      </c>
      <c r="I368" s="176">
        <v>8.9200000000000159</v>
      </c>
      <c r="J368" s="176">
        <f t="shared" si="11"/>
        <v>158.76</v>
      </c>
      <c r="K368" s="176">
        <v>36.71918826608912</v>
      </c>
      <c r="L368" s="176">
        <f t="shared" si="12"/>
        <v>195.47918826608912</v>
      </c>
      <c r="M368" s="176">
        <v>49.483557135852003</v>
      </c>
      <c r="N368" s="178">
        <v>2</v>
      </c>
      <c r="O368" s="171"/>
    </row>
    <row r="369" spans="1:15">
      <c r="A369" s="172">
        <v>364</v>
      </c>
      <c r="B369" s="173">
        <v>2</v>
      </c>
      <c r="C369" s="174" t="s">
        <v>540</v>
      </c>
      <c r="D369" s="175" t="s">
        <v>673</v>
      </c>
      <c r="E369" s="172" t="s">
        <v>658</v>
      </c>
      <c r="F369" s="176">
        <v>116.2</v>
      </c>
      <c r="G369" s="177">
        <v>5.1100000000000003</v>
      </c>
      <c r="H369" s="176">
        <v>2.69</v>
      </c>
      <c r="I369" s="176">
        <v>8.61</v>
      </c>
      <c r="J369" s="176">
        <f t="shared" si="11"/>
        <v>132.61000000000001</v>
      </c>
      <c r="K369" s="176">
        <v>30.671022650328034</v>
      </c>
      <c r="L369" s="176">
        <f t="shared" si="12"/>
        <v>163.28102265032805</v>
      </c>
      <c r="M369" s="176">
        <v>41.332920835130608</v>
      </c>
      <c r="N369" s="178">
        <v>1</v>
      </c>
      <c r="O369" s="171"/>
    </row>
    <row r="370" spans="1:15">
      <c r="A370" s="172">
        <v>365</v>
      </c>
      <c r="B370" s="173">
        <v>2</v>
      </c>
      <c r="C370" s="174" t="s">
        <v>540</v>
      </c>
      <c r="D370" s="175" t="s">
        <v>342</v>
      </c>
      <c r="E370" s="172" t="s">
        <v>659</v>
      </c>
      <c r="F370" s="176">
        <v>83.77</v>
      </c>
      <c r="G370" s="177">
        <v>5.0199999999999996</v>
      </c>
      <c r="H370" s="176">
        <v>2.58</v>
      </c>
      <c r="I370" s="176">
        <v>7.2800000000000011</v>
      </c>
      <c r="J370" s="176">
        <f t="shared" si="11"/>
        <v>98.649999999999991</v>
      </c>
      <c r="K370" s="176">
        <v>22.81650240898017</v>
      </c>
      <c r="L370" s="176">
        <f t="shared" si="12"/>
        <v>121.46650240898016</v>
      </c>
      <c r="M370" s="176">
        <v>30.748002717635426</v>
      </c>
      <c r="N370" s="178">
        <v>1</v>
      </c>
      <c r="O370" s="171"/>
    </row>
    <row r="371" spans="1:15">
      <c r="A371" s="172">
        <v>366</v>
      </c>
      <c r="B371" s="173">
        <v>2</v>
      </c>
      <c r="C371" s="174" t="s">
        <v>540</v>
      </c>
      <c r="D371" s="175" t="s">
        <v>342</v>
      </c>
      <c r="E371" s="172" t="s">
        <v>660</v>
      </c>
      <c r="F371" s="176">
        <v>83.77</v>
      </c>
      <c r="G371" s="177">
        <v>5.0199999999999996</v>
      </c>
      <c r="H371" s="176">
        <v>2.58</v>
      </c>
      <c r="I371" s="176">
        <v>7.3900000000000006</v>
      </c>
      <c r="J371" s="176">
        <f t="shared" si="11"/>
        <v>98.759999999999991</v>
      </c>
      <c r="K371" s="176">
        <v>22.841944023425054</v>
      </c>
      <c r="L371" s="176">
        <f t="shared" si="12"/>
        <v>121.60194402342505</v>
      </c>
      <c r="M371" s="176">
        <v>30.7822883770266</v>
      </c>
      <c r="N371" s="178">
        <v>1</v>
      </c>
      <c r="O371" s="171"/>
    </row>
    <row r="372" spans="1:15">
      <c r="A372" s="172">
        <v>367</v>
      </c>
      <c r="B372" s="173">
        <v>2</v>
      </c>
      <c r="C372" s="174" t="s">
        <v>540</v>
      </c>
      <c r="D372" s="175" t="s">
        <v>673</v>
      </c>
      <c r="E372" s="172" t="s">
        <v>661</v>
      </c>
      <c r="F372" s="176">
        <v>136.41999999999999</v>
      </c>
      <c r="G372" s="177">
        <v>6.54</v>
      </c>
      <c r="H372" s="176">
        <v>4.01</v>
      </c>
      <c r="I372" s="176">
        <v>9.1200000000000045</v>
      </c>
      <c r="J372" s="176">
        <f t="shared" si="11"/>
        <v>156.08999999999997</v>
      </c>
      <c r="K372" s="176">
        <v>36.101650897290568</v>
      </c>
      <c r="L372" s="176">
        <f t="shared" si="12"/>
        <v>192.19165089729054</v>
      </c>
      <c r="M372" s="176">
        <v>48.651350676084263</v>
      </c>
      <c r="N372" s="178">
        <v>2</v>
      </c>
      <c r="O372" s="171"/>
    </row>
    <row r="373" spans="1:15">
      <c r="A373" s="172">
        <v>368</v>
      </c>
      <c r="B373" s="173">
        <v>2</v>
      </c>
      <c r="C373" s="174" t="s">
        <v>540</v>
      </c>
      <c r="D373" s="175" t="s">
        <v>673</v>
      </c>
      <c r="E373" s="172" t="s">
        <v>662</v>
      </c>
      <c r="F373" s="176">
        <v>116.24</v>
      </c>
      <c r="G373" s="177">
        <v>5.18</v>
      </c>
      <c r="H373" s="176">
        <v>2.84</v>
      </c>
      <c r="I373" s="176">
        <v>8.5200000000000102</v>
      </c>
      <c r="J373" s="176">
        <f t="shared" si="11"/>
        <v>132.78</v>
      </c>
      <c r="K373" s="176">
        <v>30.710341509015581</v>
      </c>
      <c r="L373" s="176">
        <f t="shared" si="12"/>
        <v>163.49034150901559</v>
      </c>
      <c r="M373" s="176">
        <v>41.385907763280606</v>
      </c>
      <c r="N373" s="178">
        <v>1</v>
      </c>
      <c r="O373" s="171"/>
    </row>
    <row r="374" spans="1:15">
      <c r="A374" s="172">
        <v>369</v>
      </c>
      <c r="B374" s="173">
        <v>2</v>
      </c>
      <c r="C374" s="174" t="s">
        <v>540</v>
      </c>
      <c r="D374" s="175" t="s">
        <v>673</v>
      </c>
      <c r="E374" s="172" t="s">
        <v>663</v>
      </c>
      <c r="F374" s="176">
        <v>119.05</v>
      </c>
      <c r="G374" s="177">
        <v>5.18</v>
      </c>
      <c r="H374" s="176">
        <v>3.16</v>
      </c>
      <c r="I374" s="176">
        <v>8.5100000000000051</v>
      </c>
      <c r="J374" s="176">
        <f t="shared" si="11"/>
        <v>135.89999999999998</v>
      </c>
      <c r="K374" s="176">
        <v>31.431958209634111</v>
      </c>
      <c r="L374" s="176">
        <f t="shared" si="12"/>
        <v>167.33195820963408</v>
      </c>
      <c r="M374" s="176">
        <v>42.358373738739523</v>
      </c>
      <c r="N374" s="178">
        <v>1</v>
      </c>
      <c r="O374" s="171"/>
    </row>
    <row r="375" spans="1:15">
      <c r="A375" s="172">
        <v>370</v>
      </c>
      <c r="B375" s="173">
        <v>2</v>
      </c>
      <c r="C375" s="174" t="s">
        <v>548</v>
      </c>
      <c r="D375" s="175" t="s">
        <v>673</v>
      </c>
      <c r="E375" s="172" t="s">
        <v>664</v>
      </c>
      <c r="F375" s="176">
        <v>139.64999999999998</v>
      </c>
      <c r="G375" s="177">
        <v>6.54</v>
      </c>
      <c r="H375" s="176">
        <v>3.65</v>
      </c>
      <c r="I375" s="176">
        <v>8.9200000000000159</v>
      </c>
      <c r="J375" s="176">
        <f t="shared" si="11"/>
        <v>158.76</v>
      </c>
      <c r="K375" s="176">
        <v>36.71918826608912</v>
      </c>
      <c r="L375" s="176">
        <f t="shared" si="12"/>
        <v>195.47918826608912</v>
      </c>
      <c r="M375" s="176">
        <v>49.483557135852003</v>
      </c>
      <c r="N375" s="178">
        <v>2</v>
      </c>
      <c r="O375" s="171"/>
    </row>
    <row r="376" spans="1:15">
      <c r="A376" s="172">
        <v>371</v>
      </c>
      <c r="B376" s="173">
        <v>2</v>
      </c>
      <c r="C376" s="174" t="s">
        <v>548</v>
      </c>
      <c r="D376" s="175" t="s">
        <v>673</v>
      </c>
      <c r="E376" s="172" t="s">
        <v>665</v>
      </c>
      <c r="F376" s="176">
        <v>116.2</v>
      </c>
      <c r="G376" s="177">
        <v>5.1100000000000003</v>
      </c>
      <c r="H376" s="176">
        <v>2.69</v>
      </c>
      <c r="I376" s="176">
        <v>8.61</v>
      </c>
      <c r="J376" s="176">
        <f t="shared" si="11"/>
        <v>132.61000000000001</v>
      </c>
      <c r="K376" s="176">
        <v>30.671022650328034</v>
      </c>
      <c r="L376" s="176">
        <f t="shared" si="12"/>
        <v>163.28102265032805</v>
      </c>
      <c r="M376" s="176">
        <v>41.332920835130608</v>
      </c>
      <c r="N376" s="178">
        <v>1</v>
      </c>
      <c r="O376" s="171"/>
    </row>
    <row r="377" spans="1:15">
      <c r="A377" s="172">
        <v>372</v>
      </c>
      <c r="B377" s="173">
        <v>2</v>
      </c>
      <c r="C377" s="174" t="s">
        <v>548</v>
      </c>
      <c r="D377" s="175" t="s">
        <v>342</v>
      </c>
      <c r="E377" s="172" t="s">
        <v>666</v>
      </c>
      <c r="F377" s="176">
        <v>83.77</v>
      </c>
      <c r="G377" s="177">
        <v>5.0199999999999996</v>
      </c>
      <c r="H377" s="176">
        <v>2.58</v>
      </c>
      <c r="I377" s="176">
        <v>7.2800000000000011</v>
      </c>
      <c r="J377" s="176">
        <f t="shared" si="11"/>
        <v>98.649999999999991</v>
      </c>
      <c r="K377" s="176">
        <v>22.81650240898017</v>
      </c>
      <c r="L377" s="176">
        <f t="shared" si="12"/>
        <v>121.46650240898016</v>
      </c>
      <c r="M377" s="176">
        <v>30.748002717635426</v>
      </c>
      <c r="N377" s="178">
        <v>1</v>
      </c>
      <c r="O377" s="171"/>
    </row>
    <row r="378" spans="1:15">
      <c r="A378" s="172">
        <v>373</v>
      </c>
      <c r="B378" s="173">
        <v>2</v>
      </c>
      <c r="C378" s="174" t="s">
        <v>548</v>
      </c>
      <c r="D378" s="175" t="s">
        <v>342</v>
      </c>
      <c r="E378" s="172" t="s">
        <v>667</v>
      </c>
      <c r="F378" s="176">
        <v>83.77</v>
      </c>
      <c r="G378" s="177">
        <v>5.0199999999999996</v>
      </c>
      <c r="H378" s="176">
        <v>2.58</v>
      </c>
      <c r="I378" s="176">
        <v>7.3900000000000006</v>
      </c>
      <c r="J378" s="176">
        <f t="shared" si="11"/>
        <v>98.759999999999991</v>
      </c>
      <c r="K378" s="176">
        <v>22.841944023425054</v>
      </c>
      <c r="L378" s="176">
        <f t="shared" si="12"/>
        <v>121.60194402342505</v>
      </c>
      <c r="M378" s="176">
        <v>30.7822883770266</v>
      </c>
      <c r="N378" s="178">
        <v>1</v>
      </c>
      <c r="O378" s="171"/>
    </row>
    <row r="379" spans="1:15">
      <c r="A379" s="172">
        <v>374</v>
      </c>
      <c r="B379" s="173">
        <v>2</v>
      </c>
      <c r="C379" s="174" t="s">
        <v>548</v>
      </c>
      <c r="D379" s="175" t="s">
        <v>673</v>
      </c>
      <c r="E379" s="172" t="s">
        <v>668</v>
      </c>
      <c r="F379" s="176">
        <v>136.41999999999999</v>
      </c>
      <c r="G379" s="177">
        <v>6.54</v>
      </c>
      <c r="H379" s="176">
        <v>4.01</v>
      </c>
      <c r="I379" s="176">
        <v>9.1200000000000045</v>
      </c>
      <c r="J379" s="176">
        <f t="shared" si="11"/>
        <v>156.08999999999997</v>
      </c>
      <c r="K379" s="176">
        <v>36.101650897290568</v>
      </c>
      <c r="L379" s="176">
        <f t="shared" si="12"/>
        <v>192.19165089729054</v>
      </c>
      <c r="M379" s="176">
        <v>48.651350676084263</v>
      </c>
      <c r="N379" s="178">
        <v>2</v>
      </c>
      <c r="O379" s="171"/>
    </row>
    <row r="380" spans="1:15">
      <c r="A380" s="172">
        <v>375</v>
      </c>
      <c r="B380" s="173">
        <v>2</v>
      </c>
      <c r="C380" s="174" t="s">
        <v>548</v>
      </c>
      <c r="D380" s="175" t="s">
        <v>673</v>
      </c>
      <c r="E380" s="172" t="s">
        <v>669</v>
      </c>
      <c r="F380" s="176">
        <v>116.24</v>
      </c>
      <c r="G380" s="177">
        <v>5.18</v>
      </c>
      <c r="H380" s="176">
        <v>2.84</v>
      </c>
      <c r="I380" s="176">
        <v>8.5200000000000102</v>
      </c>
      <c r="J380" s="176">
        <f t="shared" si="11"/>
        <v>132.78</v>
      </c>
      <c r="K380" s="176">
        <v>30.710341509015581</v>
      </c>
      <c r="L380" s="176">
        <f t="shared" si="12"/>
        <v>163.49034150901559</v>
      </c>
      <c r="M380" s="176">
        <v>41.385907763280606</v>
      </c>
      <c r="N380" s="178">
        <v>1</v>
      </c>
      <c r="O380" s="171"/>
    </row>
    <row r="381" spans="1:15">
      <c r="A381" s="172">
        <v>376</v>
      </c>
      <c r="B381" s="173">
        <v>2</v>
      </c>
      <c r="C381" s="174" t="s">
        <v>548</v>
      </c>
      <c r="D381" s="175" t="s">
        <v>673</v>
      </c>
      <c r="E381" s="172" t="s">
        <v>670</v>
      </c>
      <c r="F381" s="176">
        <v>119.05</v>
      </c>
      <c r="G381" s="177">
        <v>5.18</v>
      </c>
      <c r="H381" s="176">
        <v>3.16</v>
      </c>
      <c r="I381" s="176">
        <v>8.5100000000000051</v>
      </c>
      <c r="J381" s="176">
        <f t="shared" si="11"/>
        <v>135.89999999999998</v>
      </c>
      <c r="K381" s="176">
        <v>31.431958209634111</v>
      </c>
      <c r="L381" s="176">
        <f t="shared" si="12"/>
        <v>167.33195820963408</v>
      </c>
      <c r="M381" s="176">
        <v>42.358373738739523</v>
      </c>
      <c r="N381" s="178">
        <v>1</v>
      </c>
      <c r="O381" s="171"/>
    </row>
    <row r="382" spans="1:15">
      <c r="A382" s="217" t="s">
        <v>788</v>
      </c>
      <c r="B382" s="218"/>
      <c r="C382" s="218"/>
      <c r="D382" s="218"/>
      <c r="E382" s="219"/>
      <c r="F382" s="179">
        <f>SUM(F194:F381)</f>
        <v>21360.26000000002</v>
      </c>
      <c r="G382" s="179">
        <f t="shared" ref="G382:K382" si="13">SUM(G194:G381)</f>
        <v>1036.9099999999978</v>
      </c>
      <c r="H382" s="179">
        <f t="shared" si="13"/>
        <v>577.28999999999962</v>
      </c>
      <c r="I382" s="179">
        <f t="shared" si="13"/>
        <v>1566.2599999999986</v>
      </c>
      <c r="J382" s="179">
        <f t="shared" si="13"/>
        <v>24540.720000000001</v>
      </c>
      <c r="K382" s="179">
        <f t="shared" si="13"/>
        <v>5675.9594221805191</v>
      </c>
      <c r="L382" s="179">
        <f>SUM(L194:L381)</f>
        <v>30216.679422180536</v>
      </c>
      <c r="M382" s="179">
        <f>SUM(M194:M381)</f>
        <v>7649.0433375846897</v>
      </c>
      <c r="N382" s="179">
        <f>SUM(N194:N381)</f>
        <v>242</v>
      </c>
      <c r="O382" s="171"/>
    </row>
    <row r="383" spans="1:15">
      <c r="A383" s="172">
        <v>377</v>
      </c>
      <c r="B383" s="173">
        <v>3</v>
      </c>
      <c r="C383" s="174" t="s">
        <v>132</v>
      </c>
      <c r="D383" s="175" t="s">
        <v>674</v>
      </c>
      <c r="E383" s="172" t="s">
        <v>270</v>
      </c>
      <c r="F383" s="176">
        <v>173.54</v>
      </c>
      <c r="G383" s="177">
        <v>6.79</v>
      </c>
      <c r="H383" s="176">
        <v>4.26</v>
      </c>
      <c r="I383" s="176">
        <v>10.180000000000007</v>
      </c>
      <c r="J383" s="176">
        <f t="shared" si="11"/>
        <v>194.76999999999998</v>
      </c>
      <c r="K383" s="176">
        <v>45.047847685728001</v>
      </c>
      <c r="L383" s="176">
        <f t="shared" si="12"/>
        <v>239.817847685728</v>
      </c>
      <c r="M383" s="176">
        <v>60.707435269273709</v>
      </c>
      <c r="N383" s="178">
        <v>2</v>
      </c>
      <c r="O383" s="171"/>
    </row>
    <row r="384" spans="1:15">
      <c r="A384" s="172">
        <v>378</v>
      </c>
      <c r="B384" s="173">
        <v>3</v>
      </c>
      <c r="C384" s="174" t="s">
        <v>132</v>
      </c>
      <c r="D384" s="175" t="s">
        <v>673</v>
      </c>
      <c r="E384" s="172" t="s">
        <v>271</v>
      </c>
      <c r="F384" s="176">
        <v>120.45</v>
      </c>
      <c r="G384" s="177">
        <v>5.1100000000000003</v>
      </c>
      <c r="H384" s="176">
        <v>3.11</v>
      </c>
      <c r="I384" s="176">
        <v>8.9499999999999886</v>
      </c>
      <c r="J384" s="176">
        <f t="shared" si="11"/>
        <v>137.62</v>
      </c>
      <c r="K384" s="176">
        <v>31.829772544590483</v>
      </c>
      <c r="L384" s="176">
        <f t="shared" si="12"/>
        <v>169.44977254459047</v>
      </c>
      <c r="M384" s="176">
        <v>42.894476776492525</v>
      </c>
      <c r="N384" s="178">
        <v>1</v>
      </c>
      <c r="O384" s="171"/>
    </row>
    <row r="385" spans="1:15">
      <c r="A385" s="172">
        <v>379</v>
      </c>
      <c r="B385" s="173">
        <v>3</v>
      </c>
      <c r="C385" s="174" t="s">
        <v>132</v>
      </c>
      <c r="D385" s="175" t="s">
        <v>673</v>
      </c>
      <c r="E385" s="172" t="s">
        <v>272</v>
      </c>
      <c r="F385" s="176">
        <v>116.2</v>
      </c>
      <c r="G385" s="177">
        <v>5.1100000000000003</v>
      </c>
      <c r="H385" s="176">
        <v>2.69</v>
      </c>
      <c r="I385" s="176">
        <v>8.61</v>
      </c>
      <c r="J385" s="176">
        <f t="shared" si="11"/>
        <v>132.61000000000001</v>
      </c>
      <c r="K385" s="176">
        <v>30.671022650328034</v>
      </c>
      <c r="L385" s="176">
        <f t="shared" si="12"/>
        <v>163.28102265032805</v>
      </c>
      <c r="M385" s="176">
        <v>41.332920835130608</v>
      </c>
      <c r="N385" s="178">
        <v>1</v>
      </c>
      <c r="O385" s="171"/>
    </row>
    <row r="386" spans="1:15">
      <c r="A386" s="172">
        <v>380</v>
      </c>
      <c r="B386" s="173">
        <v>3</v>
      </c>
      <c r="C386" s="174" t="s">
        <v>132</v>
      </c>
      <c r="D386" s="175" t="s">
        <v>673</v>
      </c>
      <c r="E386" s="172" t="s">
        <v>273</v>
      </c>
      <c r="F386" s="176">
        <v>136.41999999999999</v>
      </c>
      <c r="G386" s="177">
        <v>6.54</v>
      </c>
      <c r="H386" s="176">
        <v>3.76</v>
      </c>
      <c r="I386" s="176">
        <v>9.1200000000000045</v>
      </c>
      <c r="J386" s="176">
        <f t="shared" si="11"/>
        <v>155.83999999999997</v>
      </c>
      <c r="K386" s="176">
        <v>36.04382904627947</v>
      </c>
      <c r="L386" s="176">
        <f t="shared" si="12"/>
        <v>191.88382904627946</v>
      </c>
      <c r="M386" s="176">
        <v>48.573428722922493</v>
      </c>
      <c r="N386" s="178">
        <v>2</v>
      </c>
      <c r="O386" s="171"/>
    </row>
    <row r="387" spans="1:15">
      <c r="A387" s="172">
        <v>381</v>
      </c>
      <c r="B387" s="173">
        <v>3</v>
      </c>
      <c r="C387" s="174" t="s">
        <v>132</v>
      </c>
      <c r="D387" s="175" t="s">
        <v>673</v>
      </c>
      <c r="E387" s="172" t="s">
        <v>274</v>
      </c>
      <c r="F387" s="176">
        <v>139.64999999999998</v>
      </c>
      <c r="G387" s="177">
        <v>6.54</v>
      </c>
      <c r="H387" s="176">
        <v>3.34</v>
      </c>
      <c r="I387" s="176">
        <v>8.9200000000000159</v>
      </c>
      <c r="J387" s="176">
        <f t="shared" si="11"/>
        <v>158.44999999999999</v>
      </c>
      <c r="K387" s="176">
        <v>36.647489170835357</v>
      </c>
      <c r="L387" s="176">
        <f t="shared" si="12"/>
        <v>195.09748917083533</v>
      </c>
      <c r="M387" s="176">
        <v>49.386933913931401</v>
      </c>
      <c r="N387" s="178">
        <v>2</v>
      </c>
      <c r="O387" s="171"/>
    </row>
    <row r="388" spans="1:15">
      <c r="A388" s="172">
        <v>382</v>
      </c>
      <c r="B388" s="173">
        <v>3</v>
      </c>
      <c r="C388" s="174" t="s">
        <v>132</v>
      </c>
      <c r="D388" s="175" t="s">
        <v>674</v>
      </c>
      <c r="E388" s="172" t="s">
        <v>275</v>
      </c>
      <c r="F388" s="176">
        <v>169.97</v>
      </c>
      <c r="G388" s="177">
        <v>6.79</v>
      </c>
      <c r="H388" s="176">
        <v>4.3899999999999997</v>
      </c>
      <c r="I388" s="176">
        <v>10.819999999999993</v>
      </c>
      <c r="J388" s="176">
        <f t="shared" si="11"/>
        <v>191.96999999999997</v>
      </c>
      <c r="K388" s="176">
        <v>44.40024295440368</v>
      </c>
      <c r="L388" s="176">
        <f t="shared" si="12"/>
        <v>236.37024295440364</v>
      </c>
      <c r="M388" s="176">
        <v>59.834709393861857</v>
      </c>
      <c r="N388" s="178">
        <v>2</v>
      </c>
      <c r="O388" s="171"/>
    </row>
    <row r="389" spans="1:15">
      <c r="A389" s="172">
        <v>383</v>
      </c>
      <c r="B389" s="173">
        <v>3</v>
      </c>
      <c r="C389" s="174" t="s">
        <v>133</v>
      </c>
      <c r="D389" s="175" t="s">
        <v>674</v>
      </c>
      <c r="E389" s="172" t="s">
        <v>276</v>
      </c>
      <c r="F389" s="176">
        <v>173.54</v>
      </c>
      <c r="G389" s="177">
        <v>6.79</v>
      </c>
      <c r="H389" s="176">
        <v>4.26</v>
      </c>
      <c r="I389" s="176">
        <v>10.180000000000007</v>
      </c>
      <c r="J389" s="176">
        <f t="shared" si="11"/>
        <v>194.76999999999998</v>
      </c>
      <c r="K389" s="176">
        <v>45.047847685728001</v>
      </c>
      <c r="L389" s="176">
        <f t="shared" si="12"/>
        <v>239.817847685728</v>
      </c>
      <c r="M389" s="176">
        <v>60.707435269273709</v>
      </c>
      <c r="N389" s="178">
        <v>2</v>
      </c>
      <c r="O389" s="171"/>
    </row>
    <row r="390" spans="1:15">
      <c r="A390" s="172">
        <v>384</v>
      </c>
      <c r="B390" s="173">
        <v>3</v>
      </c>
      <c r="C390" s="174" t="s">
        <v>133</v>
      </c>
      <c r="D390" s="175" t="s">
        <v>673</v>
      </c>
      <c r="E390" s="172" t="s">
        <v>277</v>
      </c>
      <c r="F390" s="176">
        <v>120.45</v>
      </c>
      <c r="G390" s="177">
        <v>5.1100000000000003</v>
      </c>
      <c r="H390" s="176">
        <v>3.11</v>
      </c>
      <c r="I390" s="176">
        <v>8.9499999999999886</v>
      </c>
      <c r="J390" s="176">
        <f t="shared" si="11"/>
        <v>137.62</v>
      </c>
      <c r="K390" s="176">
        <v>31.829772544590483</v>
      </c>
      <c r="L390" s="176">
        <f t="shared" si="12"/>
        <v>169.44977254459047</v>
      </c>
      <c r="M390" s="176">
        <v>42.894476776492525</v>
      </c>
      <c r="N390" s="178">
        <v>1</v>
      </c>
      <c r="O390" s="171"/>
    </row>
    <row r="391" spans="1:15">
      <c r="A391" s="172">
        <v>385</v>
      </c>
      <c r="B391" s="173">
        <v>3</v>
      </c>
      <c r="C391" s="174" t="s">
        <v>133</v>
      </c>
      <c r="D391" s="175" t="s">
        <v>673</v>
      </c>
      <c r="E391" s="172" t="s">
        <v>278</v>
      </c>
      <c r="F391" s="176">
        <v>116.2</v>
      </c>
      <c r="G391" s="177">
        <v>5.1100000000000003</v>
      </c>
      <c r="H391" s="176">
        <v>2.69</v>
      </c>
      <c r="I391" s="176">
        <v>8.61</v>
      </c>
      <c r="J391" s="176">
        <f t="shared" si="11"/>
        <v>132.61000000000001</v>
      </c>
      <c r="K391" s="176">
        <v>30.671022650328034</v>
      </c>
      <c r="L391" s="176">
        <f t="shared" si="12"/>
        <v>163.28102265032805</v>
      </c>
      <c r="M391" s="176">
        <v>41.332920835130608</v>
      </c>
      <c r="N391" s="178">
        <v>1</v>
      </c>
      <c r="O391" s="171"/>
    </row>
    <row r="392" spans="1:15">
      <c r="A392" s="172">
        <v>386</v>
      </c>
      <c r="B392" s="173">
        <v>3</v>
      </c>
      <c r="C392" s="174" t="s">
        <v>133</v>
      </c>
      <c r="D392" s="175" t="s">
        <v>673</v>
      </c>
      <c r="E392" s="172" t="s">
        <v>279</v>
      </c>
      <c r="F392" s="176">
        <v>136.41999999999999</v>
      </c>
      <c r="G392" s="177">
        <v>6.54</v>
      </c>
      <c r="H392" s="176">
        <v>3.76</v>
      </c>
      <c r="I392" s="176">
        <v>9.1200000000000045</v>
      </c>
      <c r="J392" s="176">
        <f t="shared" ref="J392:J455" si="14">F392+G392+H392+I392</f>
        <v>155.83999999999997</v>
      </c>
      <c r="K392" s="176">
        <v>36.04382904627947</v>
      </c>
      <c r="L392" s="176">
        <f t="shared" ref="L392:L455" si="15">J392+K392</f>
        <v>191.88382904627946</v>
      </c>
      <c r="M392" s="176">
        <v>48.573428722922493</v>
      </c>
      <c r="N392" s="178">
        <v>2</v>
      </c>
      <c r="O392" s="171"/>
    </row>
    <row r="393" spans="1:15">
      <c r="A393" s="172">
        <v>387</v>
      </c>
      <c r="B393" s="173">
        <v>3</v>
      </c>
      <c r="C393" s="174" t="s">
        <v>133</v>
      </c>
      <c r="D393" s="175" t="s">
        <v>673</v>
      </c>
      <c r="E393" s="172" t="s">
        <v>280</v>
      </c>
      <c r="F393" s="176">
        <v>139.64999999999998</v>
      </c>
      <c r="G393" s="177">
        <v>6.54</v>
      </c>
      <c r="H393" s="176">
        <v>3.34</v>
      </c>
      <c r="I393" s="176">
        <v>8.9200000000000159</v>
      </c>
      <c r="J393" s="176">
        <f t="shared" si="14"/>
        <v>158.44999999999999</v>
      </c>
      <c r="K393" s="176">
        <v>36.647489170835357</v>
      </c>
      <c r="L393" s="176">
        <f t="shared" si="15"/>
        <v>195.09748917083533</v>
      </c>
      <c r="M393" s="176">
        <v>49.386933913931401</v>
      </c>
      <c r="N393" s="178">
        <v>2</v>
      </c>
      <c r="O393" s="171"/>
    </row>
    <row r="394" spans="1:15">
      <c r="A394" s="172">
        <v>388</v>
      </c>
      <c r="B394" s="173">
        <v>3</v>
      </c>
      <c r="C394" s="174" t="s">
        <v>133</v>
      </c>
      <c r="D394" s="175" t="s">
        <v>674</v>
      </c>
      <c r="E394" s="172" t="s">
        <v>281</v>
      </c>
      <c r="F394" s="176">
        <v>169.97</v>
      </c>
      <c r="G394" s="177">
        <v>6.79</v>
      </c>
      <c r="H394" s="176">
        <v>4.3899999999999997</v>
      </c>
      <c r="I394" s="176">
        <v>10.819999999999993</v>
      </c>
      <c r="J394" s="176">
        <f t="shared" si="14"/>
        <v>191.96999999999997</v>
      </c>
      <c r="K394" s="176">
        <v>44.40024295440368</v>
      </c>
      <c r="L394" s="176">
        <f t="shared" si="15"/>
        <v>236.37024295440364</v>
      </c>
      <c r="M394" s="176">
        <v>59.834709393861857</v>
      </c>
      <c r="N394" s="178">
        <v>2</v>
      </c>
      <c r="O394" s="171"/>
    </row>
    <row r="395" spans="1:15">
      <c r="A395" s="172">
        <v>389</v>
      </c>
      <c r="B395" s="173">
        <v>3</v>
      </c>
      <c r="C395" s="174" t="s">
        <v>134</v>
      </c>
      <c r="D395" s="175" t="s">
        <v>674</v>
      </c>
      <c r="E395" s="172" t="s">
        <v>282</v>
      </c>
      <c r="F395" s="176">
        <v>173.54</v>
      </c>
      <c r="G395" s="177">
        <v>6.79</v>
      </c>
      <c r="H395" s="176">
        <v>4.26</v>
      </c>
      <c r="I395" s="176">
        <v>10.180000000000007</v>
      </c>
      <c r="J395" s="176">
        <f t="shared" si="14"/>
        <v>194.76999999999998</v>
      </c>
      <c r="K395" s="176">
        <v>45.047847685728001</v>
      </c>
      <c r="L395" s="176">
        <f t="shared" si="15"/>
        <v>239.817847685728</v>
      </c>
      <c r="M395" s="176">
        <v>60.707435269273709</v>
      </c>
      <c r="N395" s="178">
        <v>2</v>
      </c>
      <c r="O395" s="171"/>
    </row>
    <row r="396" spans="1:15">
      <c r="A396" s="172">
        <v>390</v>
      </c>
      <c r="B396" s="173">
        <v>3</v>
      </c>
      <c r="C396" s="174" t="s">
        <v>134</v>
      </c>
      <c r="D396" s="175" t="s">
        <v>673</v>
      </c>
      <c r="E396" s="172" t="s">
        <v>283</v>
      </c>
      <c r="F396" s="176">
        <v>120.45</v>
      </c>
      <c r="G396" s="177">
        <v>5.1100000000000003</v>
      </c>
      <c r="H396" s="176">
        <v>3.11</v>
      </c>
      <c r="I396" s="176">
        <v>8.9499999999999886</v>
      </c>
      <c r="J396" s="176">
        <f t="shared" si="14"/>
        <v>137.62</v>
      </c>
      <c r="K396" s="176">
        <v>31.829772544590483</v>
      </c>
      <c r="L396" s="176">
        <f t="shared" si="15"/>
        <v>169.44977254459047</v>
      </c>
      <c r="M396" s="176">
        <v>42.894476776492525</v>
      </c>
      <c r="N396" s="178">
        <v>1</v>
      </c>
      <c r="O396" s="171"/>
    </row>
    <row r="397" spans="1:15">
      <c r="A397" s="172">
        <v>391</v>
      </c>
      <c r="B397" s="173">
        <v>3</v>
      </c>
      <c r="C397" s="174" t="s">
        <v>134</v>
      </c>
      <c r="D397" s="175" t="s">
        <v>673</v>
      </c>
      <c r="E397" s="172" t="s">
        <v>284</v>
      </c>
      <c r="F397" s="176">
        <v>116.2</v>
      </c>
      <c r="G397" s="177">
        <v>5.1100000000000003</v>
      </c>
      <c r="H397" s="176">
        <v>2.69</v>
      </c>
      <c r="I397" s="176">
        <v>8.61</v>
      </c>
      <c r="J397" s="176">
        <f t="shared" si="14"/>
        <v>132.61000000000001</v>
      </c>
      <c r="K397" s="176">
        <v>30.671022650328034</v>
      </c>
      <c r="L397" s="176">
        <f t="shared" si="15"/>
        <v>163.28102265032805</v>
      </c>
      <c r="M397" s="176">
        <v>41.332920835130608</v>
      </c>
      <c r="N397" s="178">
        <v>1</v>
      </c>
      <c r="O397" s="171"/>
    </row>
    <row r="398" spans="1:15">
      <c r="A398" s="172">
        <v>392</v>
      </c>
      <c r="B398" s="173">
        <v>3</v>
      </c>
      <c r="C398" s="174" t="s">
        <v>134</v>
      </c>
      <c r="D398" s="175" t="s">
        <v>673</v>
      </c>
      <c r="E398" s="172" t="s">
        <v>285</v>
      </c>
      <c r="F398" s="176">
        <v>136.41999999999999</v>
      </c>
      <c r="G398" s="177">
        <v>6.54</v>
      </c>
      <c r="H398" s="176">
        <v>3.76</v>
      </c>
      <c r="I398" s="176">
        <v>9.1200000000000045</v>
      </c>
      <c r="J398" s="176">
        <f t="shared" si="14"/>
        <v>155.83999999999997</v>
      </c>
      <c r="K398" s="176">
        <v>36.04382904627947</v>
      </c>
      <c r="L398" s="176">
        <f t="shared" si="15"/>
        <v>191.88382904627946</v>
      </c>
      <c r="M398" s="176">
        <v>48.573428722922493</v>
      </c>
      <c r="N398" s="178">
        <v>2</v>
      </c>
      <c r="O398" s="171"/>
    </row>
    <row r="399" spans="1:15">
      <c r="A399" s="172">
        <v>393</v>
      </c>
      <c r="B399" s="173">
        <v>3</v>
      </c>
      <c r="C399" s="174" t="s">
        <v>134</v>
      </c>
      <c r="D399" s="175" t="s">
        <v>673</v>
      </c>
      <c r="E399" s="172" t="s">
        <v>286</v>
      </c>
      <c r="F399" s="176">
        <v>139.64999999999998</v>
      </c>
      <c r="G399" s="177">
        <v>6.54</v>
      </c>
      <c r="H399" s="176">
        <v>3.34</v>
      </c>
      <c r="I399" s="176">
        <v>8.9200000000000159</v>
      </c>
      <c r="J399" s="176">
        <f t="shared" si="14"/>
        <v>158.44999999999999</v>
      </c>
      <c r="K399" s="176">
        <v>36.647489170835357</v>
      </c>
      <c r="L399" s="176">
        <f t="shared" si="15"/>
        <v>195.09748917083533</v>
      </c>
      <c r="M399" s="176">
        <v>49.386933913931401</v>
      </c>
      <c r="N399" s="178">
        <v>2</v>
      </c>
      <c r="O399" s="171"/>
    </row>
    <row r="400" spans="1:15">
      <c r="A400" s="172">
        <v>394</v>
      </c>
      <c r="B400" s="173">
        <v>3</v>
      </c>
      <c r="C400" s="174" t="s">
        <v>134</v>
      </c>
      <c r="D400" s="175" t="s">
        <v>674</v>
      </c>
      <c r="E400" s="172" t="s">
        <v>287</v>
      </c>
      <c r="F400" s="176">
        <v>169.97</v>
      </c>
      <c r="G400" s="177">
        <v>6.79</v>
      </c>
      <c r="H400" s="176">
        <v>4.3899999999999997</v>
      </c>
      <c r="I400" s="176">
        <v>10.819999999999993</v>
      </c>
      <c r="J400" s="176">
        <f t="shared" si="14"/>
        <v>191.96999999999997</v>
      </c>
      <c r="K400" s="176">
        <v>44.40024295440368</v>
      </c>
      <c r="L400" s="176">
        <f t="shared" si="15"/>
        <v>236.37024295440364</v>
      </c>
      <c r="M400" s="176">
        <v>59.834709393861857</v>
      </c>
      <c r="N400" s="178">
        <v>2</v>
      </c>
      <c r="O400" s="171"/>
    </row>
    <row r="401" spans="1:15">
      <c r="A401" s="172">
        <v>395</v>
      </c>
      <c r="B401" s="173">
        <v>3</v>
      </c>
      <c r="C401" s="174" t="s">
        <v>374</v>
      </c>
      <c r="D401" s="175" t="s">
        <v>674</v>
      </c>
      <c r="E401" s="172" t="s">
        <v>288</v>
      </c>
      <c r="F401" s="176">
        <v>173.54</v>
      </c>
      <c r="G401" s="177">
        <v>6.79</v>
      </c>
      <c r="H401" s="176">
        <v>4.26</v>
      </c>
      <c r="I401" s="176">
        <v>10.180000000000007</v>
      </c>
      <c r="J401" s="176">
        <f t="shared" si="14"/>
        <v>194.76999999999998</v>
      </c>
      <c r="K401" s="176">
        <v>45.047847685728001</v>
      </c>
      <c r="L401" s="176">
        <f t="shared" si="15"/>
        <v>239.817847685728</v>
      </c>
      <c r="M401" s="176">
        <v>60.707435269273709</v>
      </c>
      <c r="N401" s="178">
        <v>2</v>
      </c>
      <c r="O401" s="171"/>
    </row>
    <row r="402" spans="1:15">
      <c r="A402" s="172">
        <v>396</v>
      </c>
      <c r="B402" s="173">
        <v>3</v>
      </c>
      <c r="C402" s="174" t="s">
        <v>374</v>
      </c>
      <c r="D402" s="175" t="s">
        <v>673</v>
      </c>
      <c r="E402" s="172" t="s">
        <v>289</v>
      </c>
      <c r="F402" s="176">
        <v>120.45</v>
      </c>
      <c r="G402" s="177">
        <v>5.1100000000000003</v>
      </c>
      <c r="H402" s="176">
        <v>3.11</v>
      </c>
      <c r="I402" s="176">
        <v>8.9499999999999886</v>
      </c>
      <c r="J402" s="176">
        <f t="shared" si="14"/>
        <v>137.62</v>
      </c>
      <c r="K402" s="176">
        <v>31.829772544590483</v>
      </c>
      <c r="L402" s="176">
        <f t="shared" si="15"/>
        <v>169.44977254459047</v>
      </c>
      <c r="M402" s="176">
        <v>42.894476776492525</v>
      </c>
      <c r="N402" s="178">
        <v>1</v>
      </c>
      <c r="O402" s="171"/>
    </row>
    <row r="403" spans="1:15">
      <c r="A403" s="172">
        <v>397</v>
      </c>
      <c r="B403" s="173">
        <v>3</v>
      </c>
      <c r="C403" s="174" t="s">
        <v>374</v>
      </c>
      <c r="D403" s="175" t="s">
        <v>673</v>
      </c>
      <c r="E403" s="172" t="s">
        <v>290</v>
      </c>
      <c r="F403" s="176">
        <v>116.2</v>
      </c>
      <c r="G403" s="177">
        <v>5.1100000000000003</v>
      </c>
      <c r="H403" s="176">
        <v>2.69</v>
      </c>
      <c r="I403" s="176">
        <v>8.61</v>
      </c>
      <c r="J403" s="176">
        <f t="shared" si="14"/>
        <v>132.61000000000001</v>
      </c>
      <c r="K403" s="176">
        <v>30.671022650328034</v>
      </c>
      <c r="L403" s="176">
        <f t="shared" si="15"/>
        <v>163.28102265032805</v>
      </c>
      <c r="M403" s="176">
        <v>41.332920835130608</v>
      </c>
      <c r="N403" s="178">
        <v>1</v>
      </c>
      <c r="O403" s="171"/>
    </row>
    <row r="404" spans="1:15">
      <c r="A404" s="172">
        <v>398</v>
      </c>
      <c r="B404" s="173">
        <v>3</v>
      </c>
      <c r="C404" s="174" t="s">
        <v>374</v>
      </c>
      <c r="D404" s="175" t="s">
        <v>673</v>
      </c>
      <c r="E404" s="172" t="s">
        <v>291</v>
      </c>
      <c r="F404" s="176">
        <v>136.41999999999999</v>
      </c>
      <c r="G404" s="177">
        <v>6.54</v>
      </c>
      <c r="H404" s="176">
        <v>3.76</v>
      </c>
      <c r="I404" s="176">
        <v>9.1200000000000045</v>
      </c>
      <c r="J404" s="176">
        <f t="shared" si="14"/>
        <v>155.83999999999997</v>
      </c>
      <c r="K404" s="176">
        <v>36.04382904627947</v>
      </c>
      <c r="L404" s="176">
        <f t="shared" si="15"/>
        <v>191.88382904627946</v>
      </c>
      <c r="M404" s="176">
        <v>48.573428722922493</v>
      </c>
      <c r="N404" s="178">
        <v>2</v>
      </c>
      <c r="O404" s="171"/>
    </row>
    <row r="405" spans="1:15">
      <c r="A405" s="172">
        <v>399</v>
      </c>
      <c r="B405" s="173">
        <v>3</v>
      </c>
      <c r="C405" s="174" t="s">
        <v>374</v>
      </c>
      <c r="D405" s="175" t="s">
        <v>673</v>
      </c>
      <c r="E405" s="172" t="s">
        <v>292</v>
      </c>
      <c r="F405" s="176">
        <v>139.64999999999998</v>
      </c>
      <c r="G405" s="177">
        <v>6.54</v>
      </c>
      <c r="H405" s="176">
        <v>3.34</v>
      </c>
      <c r="I405" s="176">
        <v>8.9200000000000159</v>
      </c>
      <c r="J405" s="176">
        <f t="shared" si="14"/>
        <v>158.44999999999999</v>
      </c>
      <c r="K405" s="176">
        <v>36.647489170835357</v>
      </c>
      <c r="L405" s="176">
        <f t="shared" si="15"/>
        <v>195.09748917083533</v>
      </c>
      <c r="M405" s="176">
        <v>49.386933913931401</v>
      </c>
      <c r="N405" s="178">
        <v>2</v>
      </c>
      <c r="O405" s="171"/>
    </row>
    <row r="406" spans="1:15">
      <c r="A406" s="172">
        <v>400</v>
      </c>
      <c r="B406" s="173">
        <v>3</v>
      </c>
      <c r="C406" s="174" t="s">
        <v>374</v>
      </c>
      <c r="D406" s="175" t="s">
        <v>674</v>
      </c>
      <c r="E406" s="172" t="s">
        <v>293</v>
      </c>
      <c r="F406" s="176">
        <v>169.97</v>
      </c>
      <c r="G406" s="177">
        <v>6.79</v>
      </c>
      <c r="H406" s="176">
        <v>4.3899999999999997</v>
      </c>
      <c r="I406" s="176">
        <v>10.819999999999993</v>
      </c>
      <c r="J406" s="176">
        <f t="shared" si="14"/>
        <v>191.96999999999997</v>
      </c>
      <c r="K406" s="176">
        <v>44.40024295440368</v>
      </c>
      <c r="L406" s="176">
        <f t="shared" si="15"/>
        <v>236.37024295440364</v>
      </c>
      <c r="M406" s="176">
        <v>59.834709393861857</v>
      </c>
      <c r="N406" s="178">
        <v>2</v>
      </c>
      <c r="O406" s="171"/>
    </row>
    <row r="407" spans="1:15">
      <c r="A407" s="172">
        <v>401</v>
      </c>
      <c r="B407" s="173">
        <v>3</v>
      </c>
      <c r="C407" s="174" t="s">
        <v>381</v>
      </c>
      <c r="D407" s="175" t="s">
        <v>674</v>
      </c>
      <c r="E407" s="172" t="s">
        <v>294</v>
      </c>
      <c r="F407" s="176">
        <v>173.54</v>
      </c>
      <c r="G407" s="177">
        <v>6.79</v>
      </c>
      <c r="H407" s="176">
        <v>4.26</v>
      </c>
      <c r="I407" s="176">
        <v>10.180000000000007</v>
      </c>
      <c r="J407" s="176">
        <f t="shared" si="14"/>
        <v>194.76999999999998</v>
      </c>
      <c r="K407" s="176">
        <v>45.047847685728001</v>
      </c>
      <c r="L407" s="176">
        <f t="shared" si="15"/>
        <v>239.817847685728</v>
      </c>
      <c r="M407" s="176">
        <v>60.707435269273709</v>
      </c>
      <c r="N407" s="178">
        <v>2</v>
      </c>
      <c r="O407" s="171"/>
    </row>
    <row r="408" spans="1:15">
      <c r="A408" s="172">
        <v>402</v>
      </c>
      <c r="B408" s="173">
        <v>3</v>
      </c>
      <c r="C408" s="174" t="s">
        <v>381</v>
      </c>
      <c r="D408" s="175" t="s">
        <v>673</v>
      </c>
      <c r="E408" s="172" t="s">
        <v>299</v>
      </c>
      <c r="F408" s="176">
        <v>120.45</v>
      </c>
      <c r="G408" s="177">
        <v>5.1100000000000003</v>
      </c>
      <c r="H408" s="176">
        <v>3.11</v>
      </c>
      <c r="I408" s="176">
        <v>8.9499999999999886</v>
      </c>
      <c r="J408" s="176">
        <f t="shared" si="14"/>
        <v>137.62</v>
      </c>
      <c r="K408" s="176">
        <v>31.829772544590483</v>
      </c>
      <c r="L408" s="176">
        <f t="shared" si="15"/>
        <v>169.44977254459047</v>
      </c>
      <c r="M408" s="176">
        <v>42.894476776492525</v>
      </c>
      <c r="N408" s="178">
        <v>1</v>
      </c>
      <c r="O408" s="171"/>
    </row>
    <row r="409" spans="1:15">
      <c r="A409" s="172">
        <v>403</v>
      </c>
      <c r="B409" s="173">
        <v>3</v>
      </c>
      <c r="C409" s="174" t="s">
        <v>381</v>
      </c>
      <c r="D409" s="175" t="s">
        <v>673</v>
      </c>
      <c r="E409" s="172" t="s">
        <v>301</v>
      </c>
      <c r="F409" s="176">
        <v>116.2</v>
      </c>
      <c r="G409" s="177">
        <v>5.1100000000000003</v>
      </c>
      <c r="H409" s="176">
        <v>2.69</v>
      </c>
      <c r="I409" s="176">
        <v>8.61</v>
      </c>
      <c r="J409" s="176">
        <f t="shared" si="14"/>
        <v>132.61000000000001</v>
      </c>
      <c r="K409" s="176">
        <v>30.671022650328034</v>
      </c>
      <c r="L409" s="176">
        <f t="shared" si="15"/>
        <v>163.28102265032805</v>
      </c>
      <c r="M409" s="176">
        <v>41.332920835130608</v>
      </c>
      <c r="N409" s="178">
        <v>1</v>
      </c>
      <c r="O409" s="171"/>
    </row>
    <row r="410" spans="1:15">
      <c r="A410" s="172">
        <v>404</v>
      </c>
      <c r="B410" s="173">
        <v>3</v>
      </c>
      <c r="C410" s="174" t="s">
        <v>381</v>
      </c>
      <c r="D410" s="175" t="s">
        <v>673</v>
      </c>
      <c r="E410" s="172" t="s">
        <v>302</v>
      </c>
      <c r="F410" s="176">
        <v>136.41999999999999</v>
      </c>
      <c r="G410" s="177">
        <v>6.54</v>
      </c>
      <c r="H410" s="176">
        <v>3.76</v>
      </c>
      <c r="I410" s="176">
        <v>9.1200000000000045</v>
      </c>
      <c r="J410" s="176">
        <f t="shared" si="14"/>
        <v>155.83999999999997</v>
      </c>
      <c r="K410" s="176">
        <v>36.04382904627947</v>
      </c>
      <c r="L410" s="176">
        <f t="shared" si="15"/>
        <v>191.88382904627946</v>
      </c>
      <c r="M410" s="176">
        <v>48.573428722922493</v>
      </c>
      <c r="N410" s="178">
        <v>2</v>
      </c>
      <c r="O410" s="171"/>
    </row>
    <row r="411" spans="1:15">
      <c r="A411" s="172">
        <v>405</v>
      </c>
      <c r="B411" s="173">
        <v>3</v>
      </c>
      <c r="C411" s="174" t="s">
        <v>381</v>
      </c>
      <c r="D411" s="175" t="s">
        <v>673</v>
      </c>
      <c r="E411" s="172" t="s">
        <v>303</v>
      </c>
      <c r="F411" s="176">
        <v>139.64999999999998</v>
      </c>
      <c r="G411" s="177">
        <v>6.54</v>
      </c>
      <c r="H411" s="176">
        <v>3.34</v>
      </c>
      <c r="I411" s="176">
        <v>8.9200000000000159</v>
      </c>
      <c r="J411" s="176">
        <f t="shared" si="14"/>
        <v>158.44999999999999</v>
      </c>
      <c r="K411" s="176">
        <v>36.647489170835357</v>
      </c>
      <c r="L411" s="176">
        <f t="shared" si="15"/>
        <v>195.09748917083533</v>
      </c>
      <c r="M411" s="176">
        <v>49.386933913931401</v>
      </c>
      <c r="N411" s="178">
        <v>2</v>
      </c>
      <c r="O411" s="171"/>
    </row>
    <row r="412" spans="1:15">
      <c r="A412" s="172">
        <v>406</v>
      </c>
      <c r="B412" s="173">
        <v>3</v>
      </c>
      <c r="C412" s="174" t="s">
        <v>381</v>
      </c>
      <c r="D412" s="175" t="s">
        <v>674</v>
      </c>
      <c r="E412" s="172" t="s">
        <v>304</v>
      </c>
      <c r="F412" s="176">
        <v>169.97</v>
      </c>
      <c r="G412" s="177">
        <v>6.79</v>
      </c>
      <c r="H412" s="176">
        <v>4.3899999999999997</v>
      </c>
      <c r="I412" s="176">
        <v>10.819999999999993</v>
      </c>
      <c r="J412" s="176">
        <f t="shared" si="14"/>
        <v>191.96999999999997</v>
      </c>
      <c r="K412" s="176">
        <v>44.40024295440368</v>
      </c>
      <c r="L412" s="176">
        <f t="shared" si="15"/>
        <v>236.37024295440364</v>
      </c>
      <c r="M412" s="176">
        <v>59.834709393861857</v>
      </c>
      <c r="N412" s="178">
        <v>2</v>
      </c>
      <c r="O412" s="171"/>
    </row>
    <row r="413" spans="1:15">
      <c r="A413" s="172">
        <v>407</v>
      </c>
      <c r="B413" s="173">
        <v>3</v>
      </c>
      <c r="C413" s="174" t="s">
        <v>389</v>
      </c>
      <c r="D413" s="175" t="s">
        <v>674</v>
      </c>
      <c r="E413" s="172" t="s">
        <v>295</v>
      </c>
      <c r="F413" s="176">
        <v>173.54</v>
      </c>
      <c r="G413" s="177">
        <v>6.79</v>
      </c>
      <c r="H413" s="176">
        <v>4.26</v>
      </c>
      <c r="I413" s="176">
        <v>10.180000000000007</v>
      </c>
      <c r="J413" s="176">
        <f t="shared" si="14"/>
        <v>194.76999999999998</v>
      </c>
      <c r="K413" s="176">
        <v>45.047847685728001</v>
      </c>
      <c r="L413" s="176">
        <f t="shared" si="15"/>
        <v>239.817847685728</v>
      </c>
      <c r="M413" s="176">
        <v>60.707435269273709</v>
      </c>
      <c r="N413" s="178">
        <v>2</v>
      </c>
      <c r="O413" s="171"/>
    </row>
    <row r="414" spans="1:15">
      <c r="A414" s="172">
        <v>408</v>
      </c>
      <c r="B414" s="173">
        <v>3</v>
      </c>
      <c r="C414" s="174" t="s">
        <v>389</v>
      </c>
      <c r="D414" s="175" t="s">
        <v>673</v>
      </c>
      <c r="E414" s="172" t="s">
        <v>300</v>
      </c>
      <c r="F414" s="176">
        <v>120.45</v>
      </c>
      <c r="G414" s="177">
        <v>5.1100000000000003</v>
      </c>
      <c r="H414" s="176">
        <v>3.11</v>
      </c>
      <c r="I414" s="176">
        <v>8.9499999999999886</v>
      </c>
      <c r="J414" s="176">
        <f t="shared" si="14"/>
        <v>137.62</v>
      </c>
      <c r="K414" s="176">
        <v>31.829772544590483</v>
      </c>
      <c r="L414" s="176">
        <f t="shared" si="15"/>
        <v>169.44977254459047</v>
      </c>
      <c r="M414" s="176">
        <v>42.894476776492525</v>
      </c>
      <c r="N414" s="178">
        <v>1</v>
      </c>
      <c r="O414" s="171"/>
    </row>
    <row r="415" spans="1:15">
      <c r="A415" s="172">
        <v>409</v>
      </c>
      <c r="B415" s="173">
        <v>3</v>
      </c>
      <c r="C415" s="174" t="s">
        <v>389</v>
      </c>
      <c r="D415" s="175" t="s">
        <v>673</v>
      </c>
      <c r="E415" s="172" t="s">
        <v>305</v>
      </c>
      <c r="F415" s="176">
        <v>116.2</v>
      </c>
      <c r="G415" s="177">
        <v>5.1100000000000003</v>
      </c>
      <c r="H415" s="176">
        <v>2.69</v>
      </c>
      <c r="I415" s="176">
        <v>8.61</v>
      </c>
      <c r="J415" s="176">
        <f t="shared" si="14"/>
        <v>132.61000000000001</v>
      </c>
      <c r="K415" s="176">
        <v>30.671022650328034</v>
      </c>
      <c r="L415" s="176">
        <f t="shared" si="15"/>
        <v>163.28102265032805</v>
      </c>
      <c r="M415" s="176">
        <v>41.332920835130608</v>
      </c>
      <c r="N415" s="178">
        <v>1</v>
      </c>
      <c r="O415" s="171"/>
    </row>
    <row r="416" spans="1:15">
      <c r="A416" s="172">
        <v>410</v>
      </c>
      <c r="B416" s="173">
        <v>3</v>
      </c>
      <c r="C416" s="174" t="s">
        <v>389</v>
      </c>
      <c r="D416" s="175" t="s">
        <v>673</v>
      </c>
      <c r="E416" s="172" t="s">
        <v>306</v>
      </c>
      <c r="F416" s="176">
        <v>136.41999999999999</v>
      </c>
      <c r="G416" s="177">
        <v>6.54</v>
      </c>
      <c r="H416" s="176">
        <v>3.76</v>
      </c>
      <c r="I416" s="176">
        <v>9.1200000000000045</v>
      </c>
      <c r="J416" s="176">
        <f t="shared" si="14"/>
        <v>155.83999999999997</v>
      </c>
      <c r="K416" s="176">
        <v>36.04382904627947</v>
      </c>
      <c r="L416" s="176">
        <f t="shared" si="15"/>
        <v>191.88382904627946</v>
      </c>
      <c r="M416" s="176">
        <v>48.573428722922493</v>
      </c>
      <c r="N416" s="178">
        <v>2</v>
      </c>
      <c r="O416" s="171"/>
    </row>
    <row r="417" spans="1:15">
      <c r="A417" s="172">
        <v>411</v>
      </c>
      <c r="B417" s="173">
        <v>3</v>
      </c>
      <c r="C417" s="174" t="s">
        <v>389</v>
      </c>
      <c r="D417" s="175" t="s">
        <v>673</v>
      </c>
      <c r="E417" s="172" t="s">
        <v>307</v>
      </c>
      <c r="F417" s="176">
        <v>139.64999999999998</v>
      </c>
      <c r="G417" s="177">
        <v>6.54</v>
      </c>
      <c r="H417" s="176">
        <v>3.34</v>
      </c>
      <c r="I417" s="176">
        <v>8.9200000000000159</v>
      </c>
      <c r="J417" s="176">
        <f t="shared" si="14"/>
        <v>158.44999999999999</v>
      </c>
      <c r="K417" s="176">
        <v>36.647489170835357</v>
      </c>
      <c r="L417" s="176">
        <f t="shared" si="15"/>
        <v>195.09748917083533</v>
      </c>
      <c r="M417" s="176">
        <v>49.386933913931401</v>
      </c>
      <c r="N417" s="178">
        <v>2</v>
      </c>
      <c r="O417" s="171"/>
    </row>
    <row r="418" spans="1:15">
      <c r="A418" s="172">
        <v>412</v>
      </c>
      <c r="B418" s="173">
        <v>3</v>
      </c>
      <c r="C418" s="174" t="s">
        <v>389</v>
      </c>
      <c r="D418" s="175" t="s">
        <v>674</v>
      </c>
      <c r="E418" s="172" t="s">
        <v>308</v>
      </c>
      <c r="F418" s="176">
        <v>169.97</v>
      </c>
      <c r="G418" s="177">
        <v>6.79</v>
      </c>
      <c r="H418" s="176">
        <v>4.3899999999999997</v>
      </c>
      <c r="I418" s="176">
        <v>10.819999999999993</v>
      </c>
      <c r="J418" s="176">
        <f t="shared" si="14"/>
        <v>191.96999999999997</v>
      </c>
      <c r="K418" s="176">
        <v>44.40024295440368</v>
      </c>
      <c r="L418" s="176">
        <f t="shared" si="15"/>
        <v>236.37024295440364</v>
      </c>
      <c r="M418" s="176">
        <v>59.834709393861857</v>
      </c>
      <c r="N418" s="178">
        <v>2</v>
      </c>
      <c r="O418" s="171"/>
    </row>
    <row r="419" spans="1:15">
      <c r="A419" s="172">
        <v>413</v>
      </c>
      <c r="B419" s="173">
        <v>3</v>
      </c>
      <c r="C419" s="174" t="s">
        <v>397</v>
      </c>
      <c r="D419" s="175" t="s">
        <v>674</v>
      </c>
      <c r="E419" s="172" t="s">
        <v>296</v>
      </c>
      <c r="F419" s="176">
        <v>173.54</v>
      </c>
      <c r="G419" s="177">
        <v>6.79</v>
      </c>
      <c r="H419" s="176">
        <v>4.26</v>
      </c>
      <c r="I419" s="176">
        <v>10.180000000000007</v>
      </c>
      <c r="J419" s="176">
        <f t="shared" si="14"/>
        <v>194.76999999999998</v>
      </c>
      <c r="K419" s="176">
        <v>45.047847685728001</v>
      </c>
      <c r="L419" s="176">
        <f t="shared" si="15"/>
        <v>239.817847685728</v>
      </c>
      <c r="M419" s="176">
        <v>60.707435269273709</v>
      </c>
      <c r="N419" s="178">
        <v>2</v>
      </c>
      <c r="O419" s="171"/>
    </row>
    <row r="420" spans="1:15">
      <c r="A420" s="172">
        <v>414</v>
      </c>
      <c r="B420" s="173">
        <v>3</v>
      </c>
      <c r="C420" s="174" t="s">
        <v>397</v>
      </c>
      <c r="D420" s="175" t="s">
        <v>673</v>
      </c>
      <c r="E420" s="172" t="s">
        <v>309</v>
      </c>
      <c r="F420" s="176">
        <v>120.45</v>
      </c>
      <c r="G420" s="177">
        <v>5.1100000000000003</v>
      </c>
      <c r="H420" s="176">
        <v>3.11</v>
      </c>
      <c r="I420" s="176">
        <v>8.9499999999999886</v>
      </c>
      <c r="J420" s="176">
        <f t="shared" si="14"/>
        <v>137.62</v>
      </c>
      <c r="K420" s="176">
        <v>31.829772544590483</v>
      </c>
      <c r="L420" s="176">
        <f t="shared" si="15"/>
        <v>169.44977254459047</v>
      </c>
      <c r="M420" s="176">
        <v>42.894476776492525</v>
      </c>
      <c r="N420" s="178">
        <v>1</v>
      </c>
      <c r="O420" s="171"/>
    </row>
    <row r="421" spans="1:15">
      <c r="A421" s="172">
        <v>415</v>
      </c>
      <c r="B421" s="173">
        <v>3</v>
      </c>
      <c r="C421" s="174" t="s">
        <v>397</v>
      </c>
      <c r="D421" s="175" t="s">
        <v>673</v>
      </c>
      <c r="E421" s="172" t="s">
        <v>310</v>
      </c>
      <c r="F421" s="176">
        <v>116.2</v>
      </c>
      <c r="G421" s="177">
        <v>5.1100000000000003</v>
      </c>
      <c r="H421" s="176">
        <v>2.69</v>
      </c>
      <c r="I421" s="176">
        <v>8.61</v>
      </c>
      <c r="J421" s="176">
        <f t="shared" si="14"/>
        <v>132.61000000000001</v>
      </c>
      <c r="K421" s="176">
        <v>30.671022650328034</v>
      </c>
      <c r="L421" s="176">
        <f t="shared" si="15"/>
        <v>163.28102265032805</v>
      </c>
      <c r="M421" s="176">
        <v>41.332920835130608</v>
      </c>
      <c r="N421" s="178">
        <v>1</v>
      </c>
      <c r="O421" s="171"/>
    </row>
    <row r="422" spans="1:15">
      <c r="A422" s="172">
        <v>416</v>
      </c>
      <c r="B422" s="173">
        <v>3</v>
      </c>
      <c r="C422" s="174" t="s">
        <v>397</v>
      </c>
      <c r="D422" s="175" t="s">
        <v>673</v>
      </c>
      <c r="E422" s="172" t="s">
        <v>311</v>
      </c>
      <c r="F422" s="176">
        <v>136.41999999999999</v>
      </c>
      <c r="G422" s="177">
        <v>6.54</v>
      </c>
      <c r="H422" s="176">
        <v>3.76</v>
      </c>
      <c r="I422" s="176">
        <v>9.1200000000000045</v>
      </c>
      <c r="J422" s="176">
        <f t="shared" si="14"/>
        <v>155.83999999999997</v>
      </c>
      <c r="K422" s="176">
        <v>36.04382904627947</v>
      </c>
      <c r="L422" s="176">
        <f t="shared" si="15"/>
        <v>191.88382904627946</v>
      </c>
      <c r="M422" s="176">
        <v>48.573428722922493</v>
      </c>
      <c r="N422" s="178">
        <v>2</v>
      </c>
      <c r="O422" s="171"/>
    </row>
    <row r="423" spans="1:15">
      <c r="A423" s="172">
        <v>417</v>
      </c>
      <c r="B423" s="173">
        <v>3</v>
      </c>
      <c r="C423" s="174" t="s">
        <v>397</v>
      </c>
      <c r="D423" s="175" t="s">
        <v>673</v>
      </c>
      <c r="E423" s="172" t="s">
        <v>312</v>
      </c>
      <c r="F423" s="176">
        <v>139.64999999999998</v>
      </c>
      <c r="G423" s="177">
        <v>6.54</v>
      </c>
      <c r="H423" s="176">
        <v>3.34</v>
      </c>
      <c r="I423" s="176">
        <v>8.9200000000000159</v>
      </c>
      <c r="J423" s="176">
        <f t="shared" si="14"/>
        <v>158.44999999999999</v>
      </c>
      <c r="K423" s="176">
        <v>36.647489170835357</v>
      </c>
      <c r="L423" s="176">
        <f t="shared" si="15"/>
        <v>195.09748917083533</v>
      </c>
      <c r="M423" s="176">
        <v>49.386933913931401</v>
      </c>
      <c r="N423" s="178">
        <v>2</v>
      </c>
      <c r="O423" s="171"/>
    </row>
    <row r="424" spans="1:15">
      <c r="A424" s="172">
        <v>418</v>
      </c>
      <c r="B424" s="173">
        <v>3</v>
      </c>
      <c r="C424" s="174" t="s">
        <v>397</v>
      </c>
      <c r="D424" s="175" t="s">
        <v>674</v>
      </c>
      <c r="E424" s="172" t="s">
        <v>313</v>
      </c>
      <c r="F424" s="176">
        <v>169.97</v>
      </c>
      <c r="G424" s="177">
        <v>6.79</v>
      </c>
      <c r="H424" s="176">
        <v>4.3899999999999997</v>
      </c>
      <c r="I424" s="176">
        <v>10.819999999999993</v>
      </c>
      <c r="J424" s="176">
        <f t="shared" si="14"/>
        <v>191.96999999999997</v>
      </c>
      <c r="K424" s="176">
        <v>44.40024295440368</v>
      </c>
      <c r="L424" s="176">
        <f t="shared" si="15"/>
        <v>236.37024295440364</v>
      </c>
      <c r="M424" s="176">
        <v>59.834709393861857</v>
      </c>
      <c r="N424" s="178">
        <v>2</v>
      </c>
      <c r="O424" s="171"/>
    </row>
    <row r="425" spans="1:15">
      <c r="A425" s="172">
        <v>419</v>
      </c>
      <c r="B425" s="173">
        <v>3</v>
      </c>
      <c r="C425" s="174" t="s">
        <v>404</v>
      </c>
      <c r="D425" s="175" t="s">
        <v>674</v>
      </c>
      <c r="E425" s="172" t="s">
        <v>297</v>
      </c>
      <c r="F425" s="176">
        <v>173.54</v>
      </c>
      <c r="G425" s="177">
        <v>6.79</v>
      </c>
      <c r="H425" s="176">
        <v>4.26</v>
      </c>
      <c r="I425" s="176">
        <v>10.180000000000007</v>
      </c>
      <c r="J425" s="176">
        <f t="shared" si="14"/>
        <v>194.76999999999998</v>
      </c>
      <c r="K425" s="176">
        <v>45.047847685728001</v>
      </c>
      <c r="L425" s="176">
        <f t="shared" si="15"/>
        <v>239.817847685728</v>
      </c>
      <c r="M425" s="176">
        <v>60.707435269273709</v>
      </c>
      <c r="N425" s="178">
        <v>2</v>
      </c>
      <c r="O425" s="171"/>
    </row>
    <row r="426" spans="1:15">
      <c r="A426" s="172">
        <v>420</v>
      </c>
      <c r="B426" s="173">
        <v>3</v>
      </c>
      <c r="C426" s="174" t="s">
        <v>404</v>
      </c>
      <c r="D426" s="175" t="s">
        <v>673</v>
      </c>
      <c r="E426" s="172" t="s">
        <v>314</v>
      </c>
      <c r="F426" s="176">
        <v>120.45</v>
      </c>
      <c r="G426" s="177">
        <v>5.1100000000000003</v>
      </c>
      <c r="H426" s="176">
        <v>3.11</v>
      </c>
      <c r="I426" s="176">
        <v>8.9499999999999886</v>
      </c>
      <c r="J426" s="176">
        <f t="shared" si="14"/>
        <v>137.62</v>
      </c>
      <c r="K426" s="176">
        <v>31.829772544590483</v>
      </c>
      <c r="L426" s="176">
        <f t="shared" si="15"/>
        <v>169.44977254459047</v>
      </c>
      <c r="M426" s="176">
        <v>42.894476776492525</v>
      </c>
      <c r="N426" s="178">
        <v>1</v>
      </c>
      <c r="O426" s="171"/>
    </row>
    <row r="427" spans="1:15">
      <c r="A427" s="172">
        <v>421</v>
      </c>
      <c r="B427" s="173">
        <v>3</v>
      </c>
      <c r="C427" s="174" t="s">
        <v>404</v>
      </c>
      <c r="D427" s="175" t="s">
        <v>673</v>
      </c>
      <c r="E427" s="172" t="s">
        <v>315</v>
      </c>
      <c r="F427" s="176">
        <v>116.2</v>
      </c>
      <c r="G427" s="177">
        <v>5.1100000000000003</v>
      </c>
      <c r="H427" s="176">
        <v>2.69</v>
      </c>
      <c r="I427" s="176">
        <v>8.61</v>
      </c>
      <c r="J427" s="176">
        <f t="shared" si="14"/>
        <v>132.61000000000001</v>
      </c>
      <c r="K427" s="176">
        <v>30.671022650328034</v>
      </c>
      <c r="L427" s="176">
        <f t="shared" si="15"/>
        <v>163.28102265032805</v>
      </c>
      <c r="M427" s="176">
        <v>41.332920835130608</v>
      </c>
      <c r="N427" s="178">
        <v>1</v>
      </c>
      <c r="O427" s="171"/>
    </row>
    <row r="428" spans="1:15">
      <c r="A428" s="172">
        <v>422</v>
      </c>
      <c r="B428" s="173">
        <v>3</v>
      </c>
      <c r="C428" s="174" t="s">
        <v>404</v>
      </c>
      <c r="D428" s="175" t="s">
        <v>673</v>
      </c>
      <c r="E428" s="172" t="s">
        <v>316</v>
      </c>
      <c r="F428" s="176">
        <v>136.41999999999999</v>
      </c>
      <c r="G428" s="177">
        <v>6.54</v>
      </c>
      <c r="H428" s="176">
        <v>3.76</v>
      </c>
      <c r="I428" s="176">
        <v>9.1200000000000045</v>
      </c>
      <c r="J428" s="176">
        <f t="shared" si="14"/>
        <v>155.83999999999997</v>
      </c>
      <c r="K428" s="176">
        <v>36.04382904627947</v>
      </c>
      <c r="L428" s="176">
        <f t="shared" si="15"/>
        <v>191.88382904627946</v>
      </c>
      <c r="M428" s="176">
        <v>48.573428722922493</v>
      </c>
      <c r="N428" s="178">
        <v>2</v>
      </c>
      <c r="O428" s="171"/>
    </row>
    <row r="429" spans="1:15">
      <c r="A429" s="172">
        <v>423</v>
      </c>
      <c r="B429" s="173">
        <v>3</v>
      </c>
      <c r="C429" s="174" t="s">
        <v>404</v>
      </c>
      <c r="D429" s="175" t="s">
        <v>673</v>
      </c>
      <c r="E429" s="172" t="s">
        <v>317</v>
      </c>
      <c r="F429" s="176">
        <v>139.64999999999998</v>
      </c>
      <c r="G429" s="177">
        <v>6.54</v>
      </c>
      <c r="H429" s="176">
        <v>3.34</v>
      </c>
      <c r="I429" s="176">
        <v>8.9200000000000159</v>
      </c>
      <c r="J429" s="176">
        <f t="shared" si="14"/>
        <v>158.44999999999999</v>
      </c>
      <c r="K429" s="176">
        <v>36.647489170835357</v>
      </c>
      <c r="L429" s="176">
        <f t="shared" si="15"/>
        <v>195.09748917083533</v>
      </c>
      <c r="M429" s="176">
        <v>49.386933913931401</v>
      </c>
      <c r="N429" s="178">
        <v>2</v>
      </c>
      <c r="O429" s="171"/>
    </row>
    <row r="430" spans="1:15">
      <c r="A430" s="172">
        <v>424</v>
      </c>
      <c r="B430" s="173">
        <v>3</v>
      </c>
      <c r="C430" s="174" t="s">
        <v>404</v>
      </c>
      <c r="D430" s="175" t="s">
        <v>674</v>
      </c>
      <c r="E430" s="172" t="s">
        <v>318</v>
      </c>
      <c r="F430" s="176">
        <v>169.97</v>
      </c>
      <c r="G430" s="177">
        <v>6.79</v>
      </c>
      <c r="H430" s="176">
        <v>4.3899999999999997</v>
      </c>
      <c r="I430" s="176">
        <v>10.819999999999993</v>
      </c>
      <c r="J430" s="176">
        <f t="shared" si="14"/>
        <v>191.96999999999997</v>
      </c>
      <c r="K430" s="176">
        <v>44.40024295440368</v>
      </c>
      <c r="L430" s="176">
        <f t="shared" si="15"/>
        <v>236.37024295440364</v>
      </c>
      <c r="M430" s="176">
        <v>59.834709393861857</v>
      </c>
      <c r="N430" s="178">
        <v>2</v>
      </c>
      <c r="O430" s="171"/>
    </row>
    <row r="431" spans="1:15">
      <c r="A431" s="172">
        <v>425</v>
      </c>
      <c r="B431" s="173">
        <v>3</v>
      </c>
      <c r="C431" s="174" t="s">
        <v>412</v>
      </c>
      <c r="D431" s="175" t="s">
        <v>674</v>
      </c>
      <c r="E431" s="172" t="s">
        <v>298</v>
      </c>
      <c r="F431" s="176">
        <v>173.54</v>
      </c>
      <c r="G431" s="177">
        <v>6.79</v>
      </c>
      <c r="H431" s="176">
        <v>4.26</v>
      </c>
      <c r="I431" s="176">
        <v>10.180000000000007</v>
      </c>
      <c r="J431" s="176">
        <f t="shared" si="14"/>
        <v>194.76999999999998</v>
      </c>
      <c r="K431" s="176">
        <v>45.047847685728001</v>
      </c>
      <c r="L431" s="176">
        <f t="shared" si="15"/>
        <v>239.817847685728</v>
      </c>
      <c r="M431" s="176">
        <v>60.707435269273709</v>
      </c>
      <c r="N431" s="178">
        <v>2</v>
      </c>
      <c r="O431" s="171"/>
    </row>
    <row r="432" spans="1:15">
      <c r="A432" s="172">
        <v>426</v>
      </c>
      <c r="B432" s="173">
        <v>3</v>
      </c>
      <c r="C432" s="174" t="s">
        <v>412</v>
      </c>
      <c r="D432" s="175" t="s">
        <v>673</v>
      </c>
      <c r="E432" s="172" t="s">
        <v>319</v>
      </c>
      <c r="F432" s="176">
        <v>120.45</v>
      </c>
      <c r="G432" s="177">
        <v>5.1100000000000003</v>
      </c>
      <c r="H432" s="176">
        <v>3.11</v>
      </c>
      <c r="I432" s="176">
        <v>8.9499999999999886</v>
      </c>
      <c r="J432" s="176">
        <f t="shared" si="14"/>
        <v>137.62</v>
      </c>
      <c r="K432" s="176">
        <v>31.829772544590483</v>
      </c>
      <c r="L432" s="176">
        <f t="shared" si="15"/>
        <v>169.44977254459047</v>
      </c>
      <c r="M432" s="176">
        <v>42.894476776492525</v>
      </c>
      <c r="N432" s="178">
        <v>1</v>
      </c>
      <c r="O432" s="171"/>
    </row>
    <row r="433" spans="1:15">
      <c r="A433" s="172">
        <v>427</v>
      </c>
      <c r="B433" s="173">
        <v>3</v>
      </c>
      <c r="C433" s="174" t="s">
        <v>412</v>
      </c>
      <c r="D433" s="175" t="s">
        <v>673</v>
      </c>
      <c r="E433" s="172" t="s">
        <v>320</v>
      </c>
      <c r="F433" s="176">
        <v>116.2</v>
      </c>
      <c r="G433" s="177">
        <v>5.1100000000000003</v>
      </c>
      <c r="H433" s="176">
        <v>2.69</v>
      </c>
      <c r="I433" s="176">
        <v>8.61</v>
      </c>
      <c r="J433" s="176">
        <f t="shared" si="14"/>
        <v>132.61000000000001</v>
      </c>
      <c r="K433" s="176">
        <v>30.671022650328034</v>
      </c>
      <c r="L433" s="176">
        <f t="shared" si="15"/>
        <v>163.28102265032805</v>
      </c>
      <c r="M433" s="176">
        <v>41.332920835130608</v>
      </c>
      <c r="N433" s="178">
        <v>1</v>
      </c>
      <c r="O433" s="171"/>
    </row>
    <row r="434" spans="1:15">
      <c r="A434" s="172">
        <v>428</v>
      </c>
      <c r="B434" s="173">
        <v>3</v>
      </c>
      <c r="C434" s="174" t="s">
        <v>412</v>
      </c>
      <c r="D434" s="175" t="s">
        <v>673</v>
      </c>
      <c r="E434" s="172" t="s">
        <v>321</v>
      </c>
      <c r="F434" s="176">
        <v>136.41999999999999</v>
      </c>
      <c r="G434" s="177">
        <v>6.54</v>
      </c>
      <c r="H434" s="176">
        <v>3.76</v>
      </c>
      <c r="I434" s="176">
        <v>9.1200000000000045</v>
      </c>
      <c r="J434" s="176">
        <f t="shared" si="14"/>
        <v>155.83999999999997</v>
      </c>
      <c r="K434" s="176">
        <v>36.04382904627947</v>
      </c>
      <c r="L434" s="176">
        <f t="shared" si="15"/>
        <v>191.88382904627946</v>
      </c>
      <c r="M434" s="176">
        <v>48.573428722922493</v>
      </c>
      <c r="N434" s="178">
        <v>2</v>
      </c>
      <c r="O434" s="171"/>
    </row>
    <row r="435" spans="1:15">
      <c r="A435" s="172">
        <v>429</v>
      </c>
      <c r="B435" s="173">
        <v>3</v>
      </c>
      <c r="C435" s="174" t="s">
        <v>412</v>
      </c>
      <c r="D435" s="175" t="s">
        <v>673</v>
      </c>
      <c r="E435" s="172" t="s">
        <v>322</v>
      </c>
      <c r="F435" s="176">
        <v>139.64999999999998</v>
      </c>
      <c r="G435" s="177">
        <v>6.54</v>
      </c>
      <c r="H435" s="176">
        <v>3.34</v>
      </c>
      <c r="I435" s="176">
        <v>8.9200000000000159</v>
      </c>
      <c r="J435" s="176">
        <f t="shared" si="14"/>
        <v>158.44999999999999</v>
      </c>
      <c r="K435" s="176">
        <v>36.647489170835357</v>
      </c>
      <c r="L435" s="176">
        <f t="shared" si="15"/>
        <v>195.09748917083533</v>
      </c>
      <c r="M435" s="176">
        <v>49.386933913931401</v>
      </c>
      <c r="N435" s="178">
        <v>2</v>
      </c>
      <c r="O435" s="171"/>
    </row>
    <row r="436" spans="1:15">
      <c r="A436" s="172">
        <v>430</v>
      </c>
      <c r="B436" s="173">
        <v>3</v>
      </c>
      <c r="C436" s="174" t="s">
        <v>412</v>
      </c>
      <c r="D436" s="175" t="s">
        <v>674</v>
      </c>
      <c r="E436" s="172" t="s">
        <v>323</v>
      </c>
      <c r="F436" s="176">
        <v>169.97</v>
      </c>
      <c r="G436" s="177">
        <v>6.79</v>
      </c>
      <c r="H436" s="176">
        <v>4.3899999999999997</v>
      </c>
      <c r="I436" s="176">
        <v>10.819999999999993</v>
      </c>
      <c r="J436" s="176">
        <f t="shared" si="14"/>
        <v>191.96999999999997</v>
      </c>
      <c r="K436" s="176">
        <v>44.40024295440368</v>
      </c>
      <c r="L436" s="176">
        <f t="shared" si="15"/>
        <v>236.37024295440364</v>
      </c>
      <c r="M436" s="176">
        <v>59.834709393861857</v>
      </c>
      <c r="N436" s="178">
        <v>2</v>
      </c>
      <c r="O436" s="171"/>
    </row>
    <row r="437" spans="1:15">
      <c r="A437" s="172">
        <v>431</v>
      </c>
      <c r="B437" s="173">
        <v>3</v>
      </c>
      <c r="C437" s="174" t="s">
        <v>420</v>
      </c>
      <c r="D437" s="175" t="s">
        <v>674</v>
      </c>
      <c r="E437" s="172" t="s">
        <v>324</v>
      </c>
      <c r="F437" s="176">
        <v>173.54</v>
      </c>
      <c r="G437" s="177">
        <v>6.79</v>
      </c>
      <c r="H437" s="176">
        <v>4.26</v>
      </c>
      <c r="I437" s="176">
        <v>10.180000000000007</v>
      </c>
      <c r="J437" s="176">
        <f t="shared" si="14"/>
        <v>194.76999999999998</v>
      </c>
      <c r="K437" s="176">
        <v>45.047847685728001</v>
      </c>
      <c r="L437" s="176">
        <f t="shared" si="15"/>
        <v>239.817847685728</v>
      </c>
      <c r="M437" s="176">
        <v>60.707435269273709</v>
      </c>
      <c r="N437" s="178">
        <v>2</v>
      </c>
      <c r="O437" s="171"/>
    </row>
    <row r="438" spans="1:15">
      <c r="A438" s="172">
        <v>432</v>
      </c>
      <c r="B438" s="173">
        <v>3</v>
      </c>
      <c r="C438" s="174" t="s">
        <v>420</v>
      </c>
      <c r="D438" s="175" t="s">
        <v>673</v>
      </c>
      <c r="E438" s="172" t="s">
        <v>325</v>
      </c>
      <c r="F438" s="176">
        <v>120.45</v>
      </c>
      <c r="G438" s="177">
        <v>5.1100000000000003</v>
      </c>
      <c r="H438" s="176">
        <v>3.11</v>
      </c>
      <c r="I438" s="176">
        <v>8.9499999999999886</v>
      </c>
      <c r="J438" s="176">
        <f t="shared" si="14"/>
        <v>137.62</v>
      </c>
      <c r="K438" s="176">
        <v>31.829772544590483</v>
      </c>
      <c r="L438" s="176">
        <f t="shared" si="15"/>
        <v>169.44977254459047</v>
      </c>
      <c r="M438" s="176">
        <v>42.894476776492525</v>
      </c>
      <c r="N438" s="178">
        <v>1</v>
      </c>
      <c r="O438" s="171"/>
    </row>
    <row r="439" spans="1:15">
      <c r="A439" s="172">
        <v>433</v>
      </c>
      <c r="B439" s="173">
        <v>3</v>
      </c>
      <c r="C439" s="174" t="s">
        <v>420</v>
      </c>
      <c r="D439" s="175" t="s">
        <v>673</v>
      </c>
      <c r="E439" s="172" t="s">
        <v>326</v>
      </c>
      <c r="F439" s="176">
        <v>116.2</v>
      </c>
      <c r="G439" s="177">
        <v>5.1100000000000003</v>
      </c>
      <c r="H439" s="176">
        <v>2.69</v>
      </c>
      <c r="I439" s="176">
        <v>8.61</v>
      </c>
      <c r="J439" s="176">
        <f t="shared" si="14"/>
        <v>132.61000000000001</v>
      </c>
      <c r="K439" s="176">
        <v>30.671022650328034</v>
      </c>
      <c r="L439" s="176">
        <f t="shared" si="15"/>
        <v>163.28102265032805</v>
      </c>
      <c r="M439" s="176">
        <v>41.332920835130608</v>
      </c>
      <c r="N439" s="178">
        <v>1</v>
      </c>
      <c r="O439" s="171"/>
    </row>
    <row r="440" spans="1:15">
      <c r="A440" s="172">
        <v>434</v>
      </c>
      <c r="B440" s="173">
        <v>3</v>
      </c>
      <c r="C440" s="174" t="s">
        <v>420</v>
      </c>
      <c r="D440" s="175" t="s">
        <v>673</v>
      </c>
      <c r="E440" s="172" t="s">
        <v>327</v>
      </c>
      <c r="F440" s="176">
        <v>136.41999999999999</v>
      </c>
      <c r="G440" s="177">
        <v>6.54</v>
      </c>
      <c r="H440" s="176">
        <v>3.76</v>
      </c>
      <c r="I440" s="176">
        <v>9.1200000000000045</v>
      </c>
      <c r="J440" s="176">
        <f t="shared" si="14"/>
        <v>155.83999999999997</v>
      </c>
      <c r="K440" s="176">
        <v>36.04382904627947</v>
      </c>
      <c r="L440" s="176">
        <f t="shared" si="15"/>
        <v>191.88382904627946</v>
      </c>
      <c r="M440" s="176">
        <v>48.573428722922493</v>
      </c>
      <c r="N440" s="178">
        <v>2</v>
      </c>
      <c r="O440" s="171"/>
    </row>
    <row r="441" spans="1:15">
      <c r="A441" s="172">
        <v>435</v>
      </c>
      <c r="B441" s="173">
        <v>3</v>
      </c>
      <c r="C441" s="174" t="s">
        <v>420</v>
      </c>
      <c r="D441" s="175" t="s">
        <v>673</v>
      </c>
      <c r="E441" s="172" t="s">
        <v>328</v>
      </c>
      <c r="F441" s="176">
        <v>139.64999999999998</v>
      </c>
      <c r="G441" s="177">
        <v>6.54</v>
      </c>
      <c r="H441" s="176">
        <v>3.34</v>
      </c>
      <c r="I441" s="176">
        <v>8.9200000000000159</v>
      </c>
      <c r="J441" s="176">
        <f t="shared" si="14"/>
        <v>158.44999999999999</v>
      </c>
      <c r="K441" s="176">
        <v>36.647489170835357</v>
      </c>
      <c r="L441" s="176">
        <f t="shared" si="15"/>
        <v>195.09748917083533</v>
      </c>
      <c r="M441" s="176">
        <v>49.386933913931401</v>
      </c>
      <c r="N441" s="178">
        <v>2</v>
      </c>
      <c r="O441" s="171"/>
    </row>
    <row r="442" spans="1:15">
      <c r="A442" s="172">
        <v>436</v>
      </c>
      <c r="B442" s="173">
        <v>3</v>
      </c>
      <c r="C442" s="174" t="s">
        <v>420</v>
      </c>
      <c r="D442" s="175" t="s">
        <v>674</v>
      </c>
      <c r="E442" s="172" t="s">
        <v>329</v>
      </c>
      <c r="F442" s="176">
        <v>169.97</v>
      </c>
      <c r="G442" s="177">
        <v>6.79</v>
      </c>
      <c r="H442" s="176">
        <v>4.3899999999999997</v>
      </c>
      <c r="I442" s="176">
        <v>10.819999999999993</v>
      </c>
      <c r="J442" s="176">
        <f t="shared" si="14"/>
        <v>191.96999999999997</v>
      </c>
      <c r="K442" s="176">
        <v>44.40024295440368</v>
      </c>
      <c r="L442" s="176">
        <f t="shared" si="15"/>
        <v>236.37024295440364</v>
      </c>
      <c r="M442" s="176">
        <v>59.834709393861857</v>
      </c>
      <c r="N442" s="178">
        <v>2</v>
      </c>
      <c r="O442" s="171"/>
    </row>
    <row r="443" spans="1:15">
      <c r="A443" s="172">
        <v>437</v>
      </c>
      <c r="B443" s="173">
        <v>3</v>
      </c>
      <c r="C443" s="174" t="s">
        <v>428</v>
      </c>
      <c r="D443" s="175" t="s">
        <v>674</v>
      </c>
      <c r="E443" s="172" t="s">
        <v>330</v>
      </c>
      <c r="F443" s="176">
        <v>173.54</v>
      </c>
      <c r="G443" s="177">
        <v>6.79</v>
      </c>
      <c r="H443" s="176">
        <v>4.26</v>
      </c>
      <c r="I443" s="176">
        <v>10.180000000000007</v>
      </c>
      <c r="J443" s="176">
        <f t="shared" si="14"/>
        <v>194.76999999999998</v>
      </c>
      <c r="K443" s="176">
        <v>45.047847685728001</v>
      </c>
      <c r="L443" s="176">
        <f t="shared" si="15"/>
        <v>239.817847685728</v>
      </c>
      <c r="M443" s="176">
        <v>60.707435269273709</v>
      </c>
      <c r="N443" s="178">
        <v>2</v>
      </c>
      <c r="O443" s="171"/>
    </row>
    <row r="444" spans="1:15">
      <c r="A444" s="172">
        <v>438</v>
      </c>
      <c r="B444" s="173">
        <v>3</v>
      </c>
      <c r="C444" s="174" t="s">
        <v>428</v>
      </c>
      <c r="D444" s="175" t="s">
        <v>673</v>
      </c>
      <c r="E444" s="172" t="s">
        <v>331</v>
      </c>
      <c r="F444" s="176">
        <v>120.45</v>
      </c>
      <c r="G444" s="177">
        <v>5.1100000000000003</v>
      </c>
      <c r="H444" s="176">
        <v>3.11</v>
      </c>
      <c r="I444" s="176">
        <v>8.9499999999999886</v>
      </c>
      <c r="J444" s="176">
        <f t="shared" si="14"/>
        <v>137.62</v>
      </c>
      <c r="K444" s="176">
        <v>31.829772544590483</v>
      </c>
      <c r="L444" s="176">
        <f t="shared" si="15"/>
        <v>169.44977254459047</v>
      </c>
      <c r="M444" s="176">
        <v>42.894476776492525</v>
      </c>
      <c r="N444" s="178">
        <v>1</v>
      </c>
      <c r="O444" s="171"/>
    </row>
    <row r="445" spans="1:15">
      <c r="A445" s="172">
        <v>439</v>
      </c>
      <c r="B445" s="173">
        <v>3</v>
      </c>
      <c r="C445" s="174" t="s">
        <v>428</v>
      </c>
      <c r="D445" s="175" t="s">
        <v>673</v>
      </c>
      <c r="E445" s="172" t="s">
        <v>332</v>
      </c>
      <c r="F445" s="176">
        <v>116.2</v>
      </c>
      <c r="G445" s="177">
        <v>5.1100000000000003</v>
      </c>
      <c r="H445" s="176">
        <v>2.69</v>
      </c>
      <c r="I445" s="176">
        <v>8.61</v>
      </c>
      <c r="J445" s="176">
        <f t="shared" si="14"/>
        <v>132.61000000000001</v>
      </c>
      <c r="K445" s="176">
        <v>30.671022650328034</v>
      </c>
      <c r="L445" s="176">
        <f t="shared" si="15"/>
        <v>163.28102265032805</v>
      </c>
      <c r="M445" s="176">
        <v>41.332920835130608</v>
      </c>
      <c r="N445" s="178">
        <v>1</v>
      </c>
      <c r="O445" s="171"/>
    </row>
    <row r="446" spans="1:15">
      <c r="A446" s="172">
        <v>440</v>
      </c>
      <c r="B446" s="173">
        <v>3</v>
      </c>
      <c r="C446" s="174" t="s">
        <v>428</v>
      </c>
      <c r="D446" s="175" t="s">
        <v>673</v>
      </c>
      <c r="E446" s="172" t="s">
        <v>333</v>
      </c>
      <c r="F446" s="176">
        <v>136.41999999999999</v>
      </c>
      <c r="G446" s="177">
        <v>6.54</v>
      </c>
      <c r="H446" s="176">
        <v>3.76</v>
      </c>
      <c r="I446" s="176">
        <v>9.1200000000000045</v>
      </c>
      <c r="J446" s="176">
        <f t="shared" si="14"/>
        <v>155.83999999999997</v>
      </c>
      <c r="K446" s="176">
        <v>36.04382904627947</v>
      </c>
      <c r="L446" s="176">
        <f t="shared" si="15"/>
        <v>191.88382904627946</v>
      </c>
      <c r="M446" s="176">
        <v>48.573428722922493</v>
      </c>
      <c r="N446" s="178">
        <v>2</v>
      </c>
      <c r="O446" s="171"/>
    </row>
    <row r="447" spans="1:15">
      <c r="A447" s="172">
        <v>441</v>
      </c>
      <c r="B447" s="173">
        <v>3</v>
      </c>
      <c r="C447" s="174" t="s">
        <v>428</v>
      </c>
      <c r="D447" s="175" t="s">
        <v>673</v>
      </c>
      <c r="E447" s="172" t="s">
        <v>334</v>
      </c>
      <c r="F447" s="176">
        <v>139.64999999999998</v>
      </c>
      <c r="G447" s="177">
        <v>6.54</v>
      </c>
      <c r="H447" s="176">
        <v>3.34</v>
      </c>
      <c r="I447" s="176">
        <v>8.9200000000000159</v>
      </c>
      <c r="J447" s="176">
        <f t="shared" si="14"/>
        <v>158.44999999999999</v>
      </c>
      <c r="K447" s="176">
        <v>36.647489170835357</v>
      </c>
      <c r="L447" s="176">
        <f t="shared" si="15"/>
        <v>195.09748917083533</v>
      </c>
      <c r="M447" s="176">
        <v>49.386933913931401</v>
      </c>
      <c r="N447" s="178">
        <v>2</v>
      </c>
      <c r="O447" s="171"/>
    </row>
    <row r="448" spans="1:15">
      <c r="A448" s="172">
        <v>442</v>
      </c>
      <c r="B448" s="173">
        <v>3</v>
      </c>
      <c r="C448" s="174" t="s">
        <v>428</v>
      </c>
      <c r="D448" s="175" t="s">
        <v>674</v>
      </c>
      <c r="E448" s="172" t="s">
        <v>335</v>
      </c>
      <c r="F448" s="176">
        <v>169.97</v>
      </c>
      <c r="G448" s="177">
        <v>6.79</v>
      </c>
      <c r="H448" s="176">
        <v>4.3899999999999997</v>
      </c>
      <c r="I448" s="176">
        <v>10.819999999999993</v>
      </c>
      <c r="J448" s="176">
        <f t="shared" si="14"/>
        <v>191.96999999999997</v>
      </c>
      <c r="K448" s="176">
        <v>44.40024295440368</v>
      </c>
      <c r="L448" s="176">
        <f t="shared" si="15"/>
        <v>236.37024295440364</v>
      </c>
      <c r="M448" s="176">
        <v>59.834709393861857</v>
      </c>
      <c r="N448" s="178">
        <v>2</v>
      </c>
      <c r="O448" s="171"/>
    </row>
    <row r="449" spans="1:15">
      <c r="A449" s="172">
        <v>443</v>
      </c>
      <c r="B449" s="173">
        <v>3</v>
      </c>
      <c r="C449" s="174" t="s">
        <v>436</v>
      </c>
      <c r="D449" s="175" t="s">
        <v>674</v>
      </c>
      <c r="E449" s="172" t="s">
        <v>336</v>
      </c>
      <c r="F449" s="176">
        <v>173.54</v>
      </c>
      <c r="G449" s="177">
        <v>6.79</v>
      </c>
      <c r="H449" s="176">
        <v>4.26</v>
      </c>
      <c r="I449" s="176">
        <v>10.180000000000007</v>
      </c>
      <c r="J449" s="176">
        <f t="shared" si="14"/>
        <v>194.76999999999998</v>
      </c>
      <c r="K449" s="176">
        <v>45.047847685728001</v>
      </c>
      <c r="L449" s="176">
        <f t="shared" si="15"/>
        <v>239.817847685728</v>
      </c>
      <c r="M449" s="176">
        <v>60.707435269273709</v>
      </c>
      <c r="N449" s="178">
        <v>2</v>
      </c>
      <c r="O449" s="171"/>
    </row>
    <row r="450" spans="1:15">
      <c r="A450" s="172">
        <v>444</v>
      </c>
      <c r="B450" s="173">
        <v>3</v>
      </c>
      <c r="C450" s="174" t="s">
        <v>436</v>
      </c>
      <c r="D450" s="175" t="s">
        <v>673</v>
      </c>
      <c r="E450" s="172" t="s">
        <v>337</v>
      </c>
      <c r="F450" s="176">
        <v>120.45</v>
      </c>
      <c r="G450" s="177">
        <v>5.1100000000000003</v>
      </c>
      <c r="H450" s="176">
        <v>3.11</v>
      </c>
      <c r="I450" s="176">
        <v>8.9499999999999886</v>
      </c>
      <c r="J450" s="176">
        <f t="shared" si="14"/>
        <v>137.62</v>
      </c>
      <c r="K450" s="176">
        <v>31.829772544590483</v>
      </c>
      <c r="L450" s="176">
        <f t="shared" si="15"/>
        <v>169.44977254459047</v>
      </c>
      <c r="M450" s="176">
        <v>42.894476776492525</v>
      </c>
      <c r="N450" s="178">
        <v>1</v>
      </c>
      <c r="O450" s="171"/>
    </row>
    <row r="451" spans="1:15">
      <c r="A451" s="172">
        <v>445</v>
      </c>
      <c r="B451" s="173">
        <v>3</v>
      </c>
      <c r="C451" s="174" t="s">
        <v>436</v>
      </c>
      <c r="D451" s="175" t="s">
        <v>673</v>
      </c>
      <c r="E451" s="172" t="s">
        <v>338</v>
      </c>
      <c r="F451" s="176">
        <v>116.2</v>
      </c>
      <c r="G451" s="177">
        <v>5.1100000000000003</v>
      </c>
      <c r="H451" s="176">
        <v>2.69</v>
      </c>
      <c r="I451" s="176">
        <v>8.61</v>
      </c>
      <c r="J451" s="176">
        <f t="shared" si="14"/>
        <v>132.61000000000001</v>
      </c>
      <c r="K451" s="176">
        <v>30.671022650328034</v>
      </c>
      <c r="L451" s="176">
        <f t="shared" si="15"/>
        <v>163.28102265032805</v>
      </c>
      <c r="M451" s="176">
        <v>41.332920835130608</v>
      </c>
      <c r="N451" s="178">
        <v>1</v>
      </c>
      <c r="O451" s="171"/>
    </row>
    <row r="452" spans="1:15">
      <c r="A452" s="172">
        <v>446</v>
      </c>
      <c r="B452" s="173">
        <v>3</v>
      </c>
      <c r="C452" s="174" t="s">
        <v>436</v>
      </c>
      <c r="D452" s="175" t="s">
        <v>673</v>
      </c>
      <c r="E452" s="172" t="s">
        <v>339</v>
      </c>
      <c r="F452" s="176">
        <v>136.41999999999999</v>
      </c>
      <c r="G452" s="177">
        <v>6.54</v>
      </c>
      <c r="H452" s="176">
        <v>3.76</v>
      </c>
      <c r="I452" s="176">
        <v>9.1200000000000045</v>
      </c>
      <c r="J452" s="176">
        <f t="shared" si="14"/>
        <v>155.83999999999997</v>
      </c>
      <c r="K452" s="176">
        <v>36.04382904627947</v>
      </c>
      <c r="L452" s="176">
        <f t="shared" si="15"/>
        <v>191.88382904627946</v>
      </c>
      <c r="M452" s="176">
        <v>48.573428722922493</v>
      </c>
      <c r="N452" s="178">
        <v>2</v>
      </c>
      <c r="O452" s="171"/>
    </row>
    <row r="453" spans="1:15">
      <c r="A453" s="172">
        <v>447</v>
      </c>
      <c r="B453" s="173">
        <v>3</v>
      </c>
      <c r="C453" s="174" t="s">
        <v>436</v>
      </c>
      <c r="D453" s="175" t="s">
        <v>673</v>
      </c>
      <c r="E453" s="172" t="s">
        <v>340</v>
      </c>
      <c r="F453" s="176">
        <v>139.64999999999998</v>
      </c>
      <c r="G453" s="177">
        <v>6.54</v>
      </c>
      <c r="H453" s="176">
        <v>3.34</v>
      </c>
      <c r="I453" s="176">
        <v>8.9200000000000159</v>
      </c>
      <c r="J453" s="176">
        <f t="shared" si="14"/>
        <v>158.44999999999999</v>
      </c>
      <c r="K453" s="176">
        <v>36.647489170835357</v>
      </c>
      <c r="L453" s="176">
        <f t="shared" si="15"/>
        <v>195.09748917083533</v>
      </c>
      <c r="M453" s="176">
        <v>49.386933913931401</v>
      </c>
      <c r="N453" s="178">
        <v>2</v>
      </c>
      <c r="O453" s="171"/>
    </row>
    <row r="454" spans="1:15">
      <c r="A454" s="172">
        <v>448</v>
      </c>
      <c r="B454" s="173">
        <v>3</v>
      </c>
      <c r="C454" s="174" t="s">
        <v>436</v>
      </c>
      <c r="D454" s="175" t="s">
        <v>674</v>
      </c>
      <c r="E454" s="172" t="s">
        <v>341</v>
      </c>
      <c r="F454" s="176">
        <v>169.97</v>
      </c>
      <c r="G454" s="177">
        <v>6.79</v>
      </c>
      <c r="H454" s="176">
        <v>4.3899999999999997</v>
      </c>
      <c r="I454" s="176">
        <v>10.819999999999993</v>
      </c>
      <c r="J454" s="176">
        <f t="shared" si="14"/>
        <v>191.96999999999997</v>
      </c>
      <c r="K454" s="176">
        <v>44.40024295440368</v>
      </c>
      <c r="L454" s="176">
        <f t="shared" si="15"/>
        <v>236.37024295440364</v>
      </c>
      <c r="M454" s="176">
        <v>59.834709393861857</v>
      </c>
      <c r="N454" s="178">
        <v>2</v>
      </c>
      <c r="O454" s="171"/>
    </row>
    <row r="455" spans="1:15">
      <c r="A455" s="172">
        <v>449</v>
      </c>
      <c r="B455" s="173">
        <v>3</v>
      </c>
      <c r="C455" s="174" t="s">
        <v>444</v>
      </c>
      <c r="D455" s="175" t="s">
        <v>674</v>
      </c>
      <c r="E455" s="172" t="s">
        <v>675</v>
      </c>
      <c r="F455" s="176">
        <v>173.54</v>
      </c>
      <c r="G455" s="177">
        <v>6.79</v>
      </c>
      <c r="H455" s="176">
        <v>4.26</v>
      </c>
      <c r="I455" s="176">
        <v>10.180000000000007</v>
      </c>
      <c r="J455" s="176">
        <f t="shared" si="14"/>
        <v>194.76999999999998</v>
      </c>
      <c r="K455" s="176">
        <v>45.047847685728001</v>
      </c>
      <c r="L455" s="176">
        <f t="shared" si="15"/>
        <v>239.817847685728</v>
      </c>
      <c r="M455" s="176">
        <v>60.707435269273709</v>
      </c>
      <c r="N455" s="178">
        <v>2</v>
      </c>
      <c r="O455" s="171"/>
    </row>
    <row r="456" spans="1:15">
      <c r="A456" s="172">
        <v>450</v>
      </c>
      <c r="B456" s="173">
        <v>3</v>
      </c>
      <c r="C456" s="174" t="s">
        <v>444</v>
      </c>
      <c r="D456" s="175" t="s">
        <v>673</v>
      </c>
      <c r="E456" s="172" t="s">
        <v>676</v>
      </c>
      <c r="F456" s="176">
        <v>120.45</v>
      </c>
      <c r="G456" s="177">
        <v>5.1100000000000003</v>
      </c>
      <c r="H456" s="176">
        <v>3.11</v>
      </c>
      <c r="I456" s="176">
        <v>8.9499999999999886</v>
      </c>
      <c r="J456" s="176">
        <f t="shared" ref="J456:J519" si="16">F456+G456+H456+I456</f>
        <v>137.62</v>
      </c>
      <c r="K456" s="176">
        <v>31.829772544590483</v>
      </c>
      <c r="L456" s="176">
        <f t="shared" ref="L456:L519" si="17">J456+K456</f>
        <v>169.44977254459047</v>
      </c>
      <c r="M456" s="176">
        <v>42.894476776492525</v>
      </c>
      <c r="N456" s="178">
        <v>1</v>
      </c>
      <c r="O456" s="171"/>
    </row>
    <row r="457" spans="1:15">
      <c r="A457" s="172">
        <v>451</v>
      </c>
      <c r="B457" s="173">
        <v>3</v>
      </c>
      <c r="C457" s="174" t="s">
        <v>444</v>
      </c>
      <c r="D457" s="175" t="s">
        <v>673</v>
      </c>
      <c r="E457" s="172" t="s">
        <v>677</v>
      </c>
      <c r="F457" s="176">
        <v>116.2</v>
      </c>
      <c r="G457" s="177">
        <v>5.1100000000000003</v>
      </c>
      <c r="H457" s="176">
        <v>2.69</v>
      </c>
      <c r="I457" s="176">
        <v>8.61</v>
      </c>
      <c r="J457" s="176">
        <f t="shared" si="16"/>
        <v>132.61000000000001</v>
      </c>
      <c r="K457" s="176">
        <v>30.671022650328034</v>
      </c>
      <c r="L457" s="176">
        <f t="shared" si="17"/>
        <v>163.28102265032805</v>
      </c>
      <c r="M457" s="176">
        <v>41.332920835130608</v>
      </c>
      <c r="N457" s="178">
        <v>1</v>
      </c>
      <c r="O457" s="171"/>
    </row>
    <row r="458" spans="1:15">
      <c r="A458" s="172">
        <v>452</v>
      </c>
      <c r="B458" s="173">
        <v>3</v>
      </c>
      <c r="C458" s="174" t="s">
        <v>444</v>
      </c>
      <c r="D458" s="175" t="s">
        <v>673</v>
      </c>
      <c r="E458" s="172" t="s">
        <v>678</v>
      </c>
      <c r="F458" s="176">
        <v>136.41999999999999</v>
      </c>
      <c r="G458" s="177">
        <v>6.54</v>
      </c>
      <c r="H458" s="176">
        <v>3.76</v>
      </c>
      <c r="I458" s="176">
        <v>9.1200000000000045</v>
      </c>
      <c r="J458" s="176">
        <f t="shared" si="16"/>
        <v>155.83999999999997</v>
      </c>
      <c r="K458" s="176">
        <v>36.04382904627947</v>
      </c>
      <c r="L458" s="176">
        <f t="shared" si="17"/>
        <v>191.88382904627946</v>
      </c>
      <c r="M458" s="176">
        <v>48.573428722922493</v>
      </c>
      <c r="N458" s="178">
        <v>2</v>
      </c>
      <c r="O458" s="171"/>
    </row>
    <row r="459" spans="1:15">
      <c r="A459" s="172">
        <v>453</v>
      </c>
      <c r="B459" s="173">
        <v>3</v>
      </c>
      <c r="C459" s="174" t="s">
        <v>444</v>
      </c>
      <c r="D459" s="175" t="s">
        <v>673</v>
      </c>
      <c r="E459" s="172" t="s">
        <v>679</v>
      </c>
      <c r="F459" s="176">
        <v>139.64999999999998</v>
      </c>
      <c r="G459" s="177">
        <v>6.54</v>
      </c>
      <c r="H459" s="176">
        <v>3.34</v>
      </c>
      <c r="I459" s="176">
        <v>8.9200000000000159</v>
      </c>
      <c r="J459" s="176">
        <f t="shared" si="16"/>
        <v>158.44999999999999</v>
      </c>
      <c r="K459" s="176">
        <v>36.647489170835357</v>
      </c>
      <c r="L459" s="176">
        <f t="shared" si="17"/>
        <v>195.09748917083533</v>
      </c>
      <c r="M459" s="176">
        <v>49.386933913931401</v>
      </c>
      <c r="N459" s="178">
        <v>2</v>
      </c>
      <c r="O459" s="171"/>
    </row>
    <row r="460" spans="1:15">
      <c r="A460" s="172">
        <v>454</v>
      </c>
      <c r="B460" s="173">
        <v>3</v>
      </c>
      <c r="C460" s="174" t="s">
        <v>444</v>
      </c>
      <c r="D460" s="175" t="s">
        <v>674</v>
      </c>
      <c r="E460" s="172" t="s">
        <v>680</v>
      </c>
      <c r="F460" s="176">
        <v>169.97</v>
      </c>
      <c r="G460" s="177">
        <v>6.79</v>
      </c>
      <c r="H460" s="176">
        <v>4.3899999999999997</v>
      </c>
      <c r="I460" s="176">
        <v>10.819999999999993</v>
      </c>
      <c r="J460" s="176">
        <f t="shared" si="16"/>
        <v>191.96999999999997</v>
      </c>
      <c r="K460" s="176">
        <v>44.40024295440368</v>
      </c>
      <c r="L460" s="176">
        <f t="shared" si="17"/>
        <v>236.37024295440364</v>
      </c>
      <c r="M460" s="176">
        <v>59.834709393861857</v>
      </c>
      <c r="N460" s="178">
        <v>2</v>
      </c>
      <c r="O460" s="171"/>
    </row>
    <row r="461" spans="1:15">
      <c r="A461" s="172">
        <v>455</v>
      </c>
      <c r="B461" s="173">
        <v>3</v>
      </c>
      <c r="C461" s="174" t="s">
        <v>452</v>
      </c>
      <c r="D461" s="175" t="s">
        <v>674</v>
      </c>
      <c r="E461" s="172" t="s">
        <v>681</v>
      </c>
      <c r="F461" s="176">
        <v>173.54</v>
      </c>
      <c r="G461" s="177">
        <v>6.79</v>
      </c>
      <c r="H461" s="176">
        <v>4.26</v>
      </c>
      <c r="I461" s="176">
        <v>10.180000000000007</v>
      </c>
      <c r="J461" s="176">
        <f t="shared" si="16"/>
        <v>194.76999999999998</v>
      </c>
      <c r="K461" s="176">
        <v>45.047847685728001</v>
      </c>
      <c r="L461" s="176">
        <f t="shared" si="17"/>
        <v>239.817847685728</v>
      </c>
      <c r="M461" s="176">
        <v>60.707435269273709</v>
      </c>
      <c r="N461" s="178">
        <v>2</v>
      </c>
      <c r="O461" s="171"/>
    </row>
    <row r="462" spans="1:15">
      <c r="A462" s="172">
        <v>456</v>
      </c>
      <c r="B462" s="173">
        <v>3</v>
      </c>
      <c r="C462" s="174" t="s">
        <v>452</v>
      </c>
      <c r="D462" s="175" t="s">
        <v>673</v>
      </c>
      <c r="E462" s="172" t="s">
        <v>682</v>
      </c>
      <c r="F462" s="176">
        <v>120.45</v>
      </c>
      <c r="G462" s="177">
        <v>5.1100000000000003</v>
      </c>
      <c r="H462" s="176">
        <v>3.11</v>
      </c>
      <c r="I462" s="176">
        <v>8.9499999999999886</v>
      </c>
      <c r="J462" s="176">
        <f t="shared" si="16"/>
        <v>137.62</v>
      </c>
      <c r="K462" s="176">
        <v>31.829772544590483</v>
      </c>
      <c r="L462" s="176">
        <f t="shared" si="17"/>
        <v>169.44977254459047</v>
      </c>
      <c r="M462" s="176">
        <v>42.894476776492525</v>
      </c>
      <c r="N462" s="178">
        <v>1</v>
      </c>
      <c r="O462" s="171"/>
    </row>
    <row r="463" spans="1:15">
      <c r="A463" s="172">
        <v>457</v>
      </c>
      <c r="B463" s="173">
        <v>3</v>
      </c>
      <c r="C463" s="174" t="s">
        <v>452</v>
      </c>
      <c r="D463" s="175" t="s">
        <v>673</v>
      </c>
      <c r="E463" s="172" t="s">
        <v>683</v>
      </c>
      <c r="F463" s="176">
        <v>116.2</v>
      </c>
      <c r="G463" s="177">
        <v>5.1100000000000003</v>
      </c>
      <c r="H463" s="176">
        <v>2.69</v>
      </c>
      <c r="I463" s="176">
        <v>8.61</v>
      </c>
      <c r="J463" s="176">
        <f t="shared" si="16"/>
        <v>132.61000000000001</v>
      </c>
      <c r="K463" s="176">
        <v>30.671022650328034</v>
      </c>
      <c r="L463" s="176">
        <f t="shared" si="17"/>
        <v>163.28102265032805</v>
      </c>
      <c r="M463" s="176">
        <v>41.332920835130608</v>
      </c>
      <c r="N463" s="178">
        <v>1</v>
      </c>
      <c r="O463" s="171"/>
    </row>
    <row r="464" spans="1:15">
      <c r="A464" s="172">
        <v>458</v>
      </c>
      <c r="B464" s="173">
        <v>3</v>
      </c>
      <c r="C464" s="174" t="s">
        <v>452</v>
      </c>
      <c r="D464" s="175" t="s">
        <v>673</v>
      </c>
      <c r="E464" s="172" t="s">
        <v>684</v>
      </c>
      <c r="F464" s="176">
        <v>136.41999999999999</v>
      </c>
      <c r="G464" s="177">
        <v>6.54</v>
      </c>
      <c r="H464" s="176">
        <v>3.76</v>
      </c>
      <c r="I464" s="176">
        <v>9.1200000000000045</v>
      </c>
      <c r="J464" s="176">
        <f t="shared" si="16"/>
        <v>155.83999999999997</v>
      </c>
      <c r="K464" s="176">
        <v>36.04382904627947</v>
      </c>
      <c r="L464" s="176">
        <f t="shared" si="17"/>
        <v>191.88382904627946</v>
      </c>
      <c r="M464" s="176">
        <v>48.573428722922493</v>
      </c>
      <c r="N464" s="178">
        <v>2</v>
      </c>
      <c r="O464" s="171"/>
    </row>
    <row r="465" spans="1:15">
      <c r="A465" s="172">
        <v>459</v>
      </c>
      <c r="B465" s="173">
        <v>3</v>
      </c>
      <c r="C465" s="174" t="s">
        <v>452</v>
      </c>
      <c r="D465" s="175" t="s">
        <v>673</v>
      </c>
      <c r="E465" s="172" t="s">
        <v>685</v>
      </c>
      <c r="F465" s="176">
        <v>139.64999999999998</v>
      </c>
      <c r="G465" s="177">
        <v>6.54</v>
      </c>
      <c r="H465" s="176">
        <v>3.34</v>
      </c>
      <c r="I465" s="176">
        <v>8.9200000000000159</v>
      </c>
      <c r="J465" s="176">
        <f t="shared" si="16"/>
        <v>158.44999999999999</v>
      </c>
      <c r="K465" s="176">
        <v>36.647489170835357</v>
      </c>
      <c r="L465" s="176">
        <f t="shared" si="17"/>
        <v>195.09748917083533</v>
      </c>
      <c r="M465" s="176">
        <v>49.386933913931401</v>
      </c>
      <c r="N465" s="178">
        <v>2</v>
      </c>
      <c r="O465" s="171"/>
    </row>
    <row r="466" spans="1:15">
      <c r="A466" s="172">
        <v>460</v>
      </c>
      <c r="B466" s="173">
        <v>3</v>
      </c>
      <c r="C466" s="174" t="s">
        <v>452</v>
      </c>
      <c r="D466" s="175" t="s">
        <v>674</v>
      </c>
      <c r="E466" s="172" t="s">
        <v>686</v>
      </c>
      <c r="F466" s="176">
        <v>169.97</v>
      </c>
      <c r="G466" s="177">
        <v>6.79</v>
      </c>
      <c r="H466" s="176">
        <v>4.3899999999999997</v>
      </c>
      <c r="I466" s="176">
        <v>10.819999999999993</v>
      </c>
      <c r="J466" s="176">
        <f t="shared" si="16"/>
        <v>191.96999999999997</v>
      </c>
      <c r="K466" s="176">
        <v>44.40024295440368</v>
      </c>
      <c r="L466" s="176">
        <f t="shared" si="17"/>
        <v>236.37024295440364</v>
      </c>
      <c r="M466" s="176">
        <v>59.834709393861857</v>
      </c>
      <c r="N466" s="178">
        <v>2</v>
      </c>
      <c r="O466" s="171"/>
    </row>
    <row r="467" spans="1:15">
      <c r="A467" s="172">
        <v>461</v>
      </c>
      <c r="B467" s="173">
        <v>3</v>
      </c>
      <c r="C467" s="174" t="s">
        <v>460</v>
      </c>
      <c r="D467" s="175" t="s">
        <v>674</v>
      </c>
      <c r="E467" s="172" t="s">
        <v>687</v>
      </c>
      <c r="F467" s="176">
        <v>173.54</v>
      </c>
      <c r="G467" s="177">
        <v>6.79</v>
      </c>
      <c r="H467" s="176">
        <v>4.26</v>
      </c>
      <c r="I467" s="176">
        <v>10.180000000000007</v>
      </c>
      <c r="J467" s="176">
        <f t="shared" si="16"/>
        <v>194.76999999999998</v>
      </c>
      <c r="K467" s="176">
        <v>45.047847685728001</v>
      </c>
      <c r="L467" s="176">
        <f t="shared" si="17"/>
        <v>239.817847685728</v>
      </c>
      <c r="M467" s="176">
        <v>60.707435269273709</v>
      </c>
      <c r="N467" s="178">
        <v>2</v>
      </c>
      <c r="O467" s="171"/>
    </row>
    <row r="468" spans="1:15">
      <c r="A468" s="172">
        <v>462</v>
      </c>
      <c r="B468" s="173">
        <v>3</v>
      </c>
      <c r="C468" s="174" t="s">
        <v>460</v>
      </c>
      <c r="D468" s="175" t="s">
        <v>673</v>
      </c>
      <c r="E468" s="172" t="s">
        <v>688</v>
      </c>
      <c r="F468" s="176">
        <v>120.45</v>
      </c>
      <c r="G468" s="177">
        <v>5.1100000000000003</v>
      </c>
      <c r="H468" s="176">
        <v>3.11</v>
      </c>
      <c r="I468" s="176">
        <v>8.9499999999999886</v>
      </c>
      <c r="J468" s="176">
        <f t="shared" si="16"/>
        <v>137.62</v>
      </c>
      <c r="K468" s="176">
        <v>31.829772544590483</v>
      </c>
      <c r="L468" s="176">
        <f t="shared" si="17"/>
        <v>169.44977254459047</v>
      </c>
      <c r="M468" s="176">
        <v>42.894476776492525</v>
      </c>
      <c r="N468" s="178">
        <v>1</v>
      </c>
      <c r="O468" s="171"/>
    </row>
    <row r="469" spans="1:15">
      <c r="A469" s="172">
        <v>463</v>
      </c>
      <c r="B469" s="173">
        <v>3</v>
      </c>
      <c r="C469" s="174" t="s">
        <v>460</v>
      </c>
      <c r="D469" s="175" t="s">
        <v>673</v>
      </c>
      <c r="E469" s="172" t="s">
        <v>689</v>
      </c>
      <c r="F469" s="176">
        <v>116.2</v>
      </c>
      <c r="G469" s="177">
        <v>5.1100000000000003</v>
      </c>
      <c r="H469" s="176">
        <v>2.69</v>
      </c>
      <c r="I469" s="176">
        <v>8.61</v>
      </c>
      <c r="J469" s="176">
        <f t="shared" si="16"/>
        <v>132.61000000000001</v>
      </c>
      <c r="K469" s="176">
        <v>30.671022650328034</v>
      </c>
      <c r="L469" s="176">
        <f t="shared" si="17"/>
        <v>163.28102265032805</v>
      </c>
      <c r="M469" s="176">
        <v>41.332920835130608</v>
      </c>
      <c r="N469" s="178">
        <v>1</v>
      </c>
      <c r="O469" s="171"/>
    </row>
    <row r="470" spans="1:15">
      <c r="A470" s="172">
        <v>464</v>
      </c>
      <c r="B470" s="173">
        <v>3</v>
      </c>
      <c r="C470" s="174" t="s">
        <v>460</v>
      </c>
      <c r="D470" s="175" t="s">
        <v>673</v>
      </c>
      <c r="E470" s="172" t="s">
        <v>690</v>
      </c>
      <c r="F470" s="176">
        <v>136.41999999999999</v>
      </c>
      <c r="G470" s="177">
        <v>6.54</v>
      </c>
      <c r="H470" s="176">
        <v>3.76</v>
      </c>
      <c r="I470" s="176">
        <v>9.1200000000000045</v>
      </c>
      <c r="J470" s="176">
        <f t="shared" si="16"/>
        <v>155.83999999999997</v>
      </c>
      <c r="K470" s="176">
        <v>36.04382904627947</v>
      </c>
      <c r="L470" s="176">
        <f t="shared" si="17"/>
        <v>191.88382904627946</v>
      </c>
      <c r="M470" s="176">
        <v>48.573428722922493</v>
      </c>
      <c r="N470" s="178">
        <v>2</v>
      </c>
      <c r="O470" s="171"/>
    </row>
    <row r="471" spans="1:15">
      <c r="A471" s="172">
        <v>465</v>
      </c>
      <c r="B471" s="173">
        <v>3</v>
      </c>
      <c r="C471" s="174" t="s">
        <v>460</v>
      </c>
      <c r="D471" s="175" t="s">
        <v>673</v>
      </c>
      <c r="E471" s="172" t="s">
        <v>691</v>
      </c>
      <c r="F471" s="176">
        <v>139.64999999999998</v>
      </c>
      <c r="G471" s="177">
        <v>6.54</v>
      </c>
      <c r="H471" s="176">
        <v>3.34</v>
      </c>
      <c r="I471" s="176">
        <v>8.9200000000000159</v>
      </c>
      <c r="J471" s="176">
        <f t="shared" si="16"/>
        <v>158.44999999999999</v>
      </c>
      <c r="K471" s="176">
        <v>36.647489170835357</v>
      </c>
      <c r="L471" s="176">
        <f t="shared" si="17"/>
        <v>195.09748917083533</v>
      </c>
      <c r="M471" s="176">
        <v>49.386933913931401</v>
      </c>
      <c r="N471" s="178">
        <v>2</v>
      </c>
      <c r="O471" s="171"/>
    </row>
    <row r="472" spans="1:15">
      <c r="A472" s="172">
        <v>466</v>
      </c>
      <c r="B472" s="173">
        <v>3</v>
      </c>
      <c r="C472" s="174" t="s">
        <v>460</v>
      </c>
      <c r="D472" s="175" t="s">
        <v>674</v>
      </c>
      <c r="E472" s="172" t="s">
        <v>692</v>
      </c>
      <c r="F472" s="176">
        <v>169.97</v>
      </c>
      <c r="G472" s="177">
        <v>6.79</v>
      </c>
      <c r="H472" s="176">
        <v>4.3899999999999997</v>
      </c>
      <c r="I472" s="176">
        <v>10.819999999999993</v>
      </c>
      <c r="J472" s="176">
        <f t="shared" si="16"/>
        <v>191.96999999999997</v>
      </c>
      <c r="K472" s="176">
        <v>44.40024295440368</v>
      </c>
      <c r="L472" s="176">
        <f t="shared" si="17"/>
        <v>236.37024295440364</v>
      </c>
      <c r="M472" s="176">
        <v>59.834709393861857</v>
      </c>
      <c r="N472" s="178">
        <v>2</v>
      </c>
      <c r="O472" s="171"/>
    </row>
    <row r="473" spans="1:15">
      <c r="A473" s="172">
        <v>467</v>
      </c>
      <c r="B473" s="173">
        <v>3</v>
      </c>
      <c r="C473" s="174" t="s">
        <v>472</v>
      </c>
      <c r="D473" s="175" t="s">
        <v>674</v>
      </c>
      <c r="E473" s="172" t="s">
        <v>693</v>
      </c>
      <c r="F473" s="176">
        <v>173.54</v>
      </c>
      <c r="G473" s="177">
        <v>6.79</v>
      </c>
      <c r="H473" s="176">
        <v>4.26</v>
      </c>
      <c r="I473" s="176">
        <v>10.180000000000007</v>
      </c>
      <c r="J473" s="176">
        <f t="shared" si="16"/>
        <v>194.76999999999998</v>
      </c>
      <c r="K473" s="176">
        <v>45.047847685728001</v>
      </c>
      <c r="L473" s="176">
        <f t="shared" si="17"/>
        <v>239.817847685728</v>
      </c>
      <c r="M473" s="176">
        <v>60.707435269273709</v>
      </c>
      <c r="N473" s="178">
        <v>2</v>
      </c>
      <c r="O473" s="171"/>
    </row>
    <row r="474" spans="1:15">
      <c r="A474" s="172">
        <v>468</v>
      </c>
      <c r="B474" s="173">
        <v>3</v>
      </c>
      <c r="C474" s="174" t="s">
        <v>472</v>
      </c>
      <c r="D474" s="175" t="s">
        <v>673</v>
      </c>
      <c r="E474" s="172" t="s">
        <v>694</v>
      </c>
      <c r="F474" s="176">
        <v>120.45</v>
      </c>
      <c r="G474" s="177">
        <v>5.1100000000000003</v>
      </c>
      <c r="H474" s="176">
        <v>3.11</v>
      </c>
      <c r="I474" s="176">
        <v>8.9499999999999886</v>
      </c>
      <c r="J474" s="176">
        <f t="shared" si="16"/>
        <v>137.62</v>
      </c>
      <c r="K474" s="176">
        <v>31.829772544590483</v>
      </c>
      <c r="L474" s="176">
        <f t="shared" si="17"/>
        <v>169.44977254459047</v>
      </c>
      <c r="M474" s="176">
        <v>42.894476776492525</v>
      </c>
      <c r="N474" s="178">
        <v>1</v>
      </c>
      <c r="O474" s="171"/>
    </row>
    <row r="475" spans="1:15">
      <c r="A475" s="172">
        <v>469</v>
      </c>
      <c r="B475" s="173">
        <v>3</v>
      </c>
      <c r="C475" s="174" t="s">
        <v>472</v>
      </c>
      <c r="D475" s="175" t="s">
        <v>673</v>
      </c>
      <c r="E475" s="172" t="s">
        <v>695</v>
      </c>
      <c r="F475" s="176">
        <v>116.2</v>
      </c>
      <c r="G475" s="177">
        <v>5.1100000000000003</v>
      </c>
      <c r="H475" s="176">
        <v>2.69</v>
      </c>
      <c r="I475" s="176">
        <v>8.61</v>
      </c>
      <c r="J475" s="176">
        <f t="shared" si="16"/>
        <v>132.61000000000001</v>
      </c>
      <c r="K475" s="176">
        <v>30.671022650328034</v>
      </c>
      <c r="L475" s="176">
        <f t="shared" si="17"/>
        <v>163.28102265032805</v>
      </c>
      <c r="M475" s="176">
        <v>41.332920835130608</v>
      </c>
      <c r="N475" s="178">
        <v>1</v>
      </c>
      <c r="O475" s="171"/>
    </row>
    <row r="476" spans="1:15">
      <c r="A476" s="172">
        <v>470</v>
      </c>
      <c r="B476" s="173">
        <v>3</v>
      </c>
      <c r="C476" s="174" t="s">
        <v>472</v>
      </c>
      <c r="D476" s="175" t="s">
        <v>673</v>
      </c>
      <c r="E476" s="172" t="s">
        <v>696</v>
      </c>
      <c r="F476" s="176">
        <v>136.41999999999999</v>
      </c>
      <c r="G476" s="177">
        <v>6.54</v>
      </c>
      <c r="H476" s="176">
        <v>3.76</v>
      </c>
      <c r="I476" s="176">
        <v>9.1200000000000045</v>
      </c>
      <c r="J476" s="176">
        <f t="shared" si="16"/>
        <v>155.83999999999997</v>
      </c>
      <c r="K476" s="176">
        <v>36.04382904627947</v>
      </c>
      <c r="L476" s="176">
        <f t="shared" si="17"/>
        <v>191.88382904627946</v>
      </c>
      <c r="M476" s="176">
        <v>48.573428722922493</v>
      </c>
      <c r="N476" s="178">
        <v>2</v>
      </c>
      <c r="O476" s="171"/>
    </row>
    <row r="477" spans="1:15">
      <c r="A477" s="172">
        <v>471</v>
      </c>
      <c r="B477" s="173">
        <v>3</v>
      </c>
      <c r="C477" s="174" t="s">
        <v>472</v>
      </c>
      <c r="D477" s="175" t="s">
        <v>673</v>
      </c>
      <c r="E477" s="172" t="s">
        <v>697</v>
      </c>
      <c r="F477" s="176">
        <v>139.64999999999998</v>
      </c>
      <c r="G477" s="177">
        <v>6.54</v>
      </c>
      <c r="H477" s="176">
        <v>3.34</v>
      </c>
      <c r="I477" s="176">
        <v>8.9200000000000159</v>
      </c>
      <c r="J477" s="176">
        <f t="shared" si="16"/>
        <v>158.44999999999999</v>
      </c>
      <c r="K477" s="176">
        <v>36.647489170835357</v>
      </c>
      <c r="L477" s="176">
        <f t="shared" si="17"/>
        <v>195.09748917083533</v>
      </c>
      <c r="M477" s="176">
        <v>49.386933913931401</v>
      </c>
      <c r="N477" s="178">
        <v>2</v>
      </c>
      <c r="O477" s="171"/>
    </row>
    <row r="478" spans="1:15">
      <c r="A478" s="172">
        <v>472</v>
      </c>
      <c r="B478" s="173">
        <v>3</v>
      </c>
      <c r="C478" s="174" t="s">
        <v>472</v>
      </c>
      <c r="D478" s="175" t="s">
        <v>674</v>
      </c>
      <c r="E478" s="172" t="s">
        <v>698</v>
      </c>
      <c r="F478" s="176">
        <v>169.97</v>
      </c>
      <c r="G478" s="177">
        <v>6.79</v>
      </c>
      <c r="H478" s="176">
        <v>4.3899999999999997</v>
      </c>
      <c r="I478" s="176">
        <v>10.819999999999993</v>
      </c>
      <c r="J478" s="176">
        <f t="shared" si="16"/>
        <v>191.96999999999997</v>
      </c>
      <c r="K478" s="176">
        <v>44.40024295440368</v>
      </c>
      <c r="L478" s="176">
        <f t="shared" si="17"/>
        <v>236.37024295440364</v>
      </c>
      <c r="M478" s="176">
        <v>59.834709393861857</v>
      </c>
      <c r="N478" s="178">
        <v>2</v>
      </c>
      <c r="O478" s="171"/>
    </row>
    <row r="479" spans="1:15">
      <c r="A479" s="172">
        <v>473</v>
      </c>
      <c r="B479" s="173">
        <v>3</v>
      </c>
      <c r="C479" s="174" t="s">
        <v>479</v>
      </c>
      <c r="D479" s="175" t="s">
        <v>674</v>
      </c>
      <c r="E479" s="172" t="s">
        <v>699</v>
      </c>
      <c r="F479" s="176">
        <v>173.54</v>
      </c>
      <c r="G479" s="177">
        <v>6.79</v>
      </c>
      <c r="H479" s="176">
        <v>4.26</v>
      </c>
      <c r="I479" s="176">
        <v>10.180000000000007</v>
      </c>
      <c r="J479" s="176">
        <f t="shared" si="16"/>
        <v>194.76999999999998</v>
      </c>
      <c r="K479" s="176">
        <v>45.047847685728001</v>
      </c>
      <c r="L479" s="176">
        <f t="shared" si="17"/>
        <v>239.817847685728</v>
      </c>
      <c r="M479" s="176">
        <v>60.707435269273709</v>
      </c>
      <c r="N479" s="178">
        <v>2</v>
      </c>
      <c r="O479" s="171"/>
    </row>
    <row r="480" spans="1:15">
      <c r="A480" s="172">
        <v>474</v>
      </c>
      <c r="B480" s="173">
        <v>3</v>
      </c>
      <c r="C480" s="174" t="s">
        <v>479</v>
      </c>
      <c r="D480" s="175" t="s">
        <v>673</v>
      </c>
      <c r="E480" s="172" t="s">
        <v>700</v>
      </c>
      <c r="F480" s="176">
        <v>120.45</v>
      </c>
      <c r="G480" s="177">
        <v>5.1100000000000003</v>
      </c>
      <c r="H480" s="176">
        <v>3.11</v>
      </c>
      <c r="I480" s="176">
        <v>8.9499999999999886</v>
      </c>
      <c r="J480" s="176">
        <f t="shared" si="16"/>
        <v>137.62</v>
      </c>
      <c r="K480" s="176">
        <v>31.829772544590483</v>
      </c>
      <c r="L480" s="176">
        <f t="shared" si="17"/>
        <v>169.44977254459047</v>
      </c>
      <c r="M480" s="176">
        <v>42.894476776492525</v>
      </c>
      <c r="N480" s="178">
        <v>1</v>
      </c>
      <c r="O480" s="171"/>
    </row>
    <row r="481" spans="1:15">
      <c r="A481" s="172">
        <v>475</v>
      </c>
      <c r="B481" s="173">
        <v>3</v>
      </c>
      <c r="C481" s="174" t="s">
        <v>479</v>
      </c>
      <c r="D481" s="175" t="s">
        <v>673</v>
      </c>
      <c r="E481" s="172" t="s">
        <v>701</v>
      </c>
      <c r="F481" s="176">
        <v>116.2</v>
      </c>
      <c r="G481" s="177">
        <v>5.1100000000000003</v>
      </c>
      <c r="H481" s="176">
        <v>2.69</v>
      </c>
      <c r="I481" s="176">
        <v>8.61</v>
      </c>
      <c r="J481" s="176">
        <f t="shared" si="16"/>
        <v>132.61000000000001</v>
      </c>
      <c r="K481" s="176">
        <v>30.671022650328034</v>
      </c>
      <c r="L481" s="176">
        <f t="shared" si="17"/>
        <v>163.28102265032805</v>
      </c>
      <c r="M481" s="176">
        <v>41.332920835130608</v>
      </c>
      <c r="N481" s="178">
        <v>1</v>
      </c>
      <c r="O481" s="171"/>
    </row>
    <row r="482" spans="1:15">
      <c r="A482" s="172">
        <v>476</v>
      </c>
      <c r="B482" s="173">
        <v>3</v>
      </c>
      <c r="C482" s="174" t="s">
        <v>479</v>
      </c>
      <c r="D482" s="175" t="s">
        <v>673</v>
      </c>
      <c r="E482" s="172" t="s">
        <v>702</v>
      </c>
      <c r="F482" s="176">
        <v>136.41999999999999</v>
      </c>
      <c r="G482" s="177">
        <v>6.54</v>
      </c>
      <c r="H482" s="176">
        <v>3.76</v>
      </c>
      <c r="I482" s="176">
        <v>9.1200000000000045</v>
      </c>
      <c r="J482" s="176">
        <f t="shared" si="16"/>
        <v>155.83999999999997</v>
      </c>
      <c r="K482" s="176">
        <v>36.04382904627947</v>
      </c>
      <c r="L482" s="176">
        <f t="shared" si="17"/>
        <v>191.88382904627946</v>
      </c>
      <c r="M482" s="176">
        <v>48.573428722922493</v>
      </c>
      <c r="N482" s="178">
        <v>2</v>
      </c>
      <c r="O482" s="171"/>
    </row>
    <row r="483" spans="1:15">
      <c r="A483" s="172">
        <v>477</v>
      </c>
      <c r="B483" s="173">
        <v>3</v>
      </c>
      <c r="C483" s="174" t="s">
        <v>479</v>
      </c>
      <c r="D483" s="175" t="s">
        <v>673</v>
      </c>
      <c r="E483" s="172" t="s">
        <v>703</v>
      </c>
      <c r="F483" s="176">
        <v>139.64999999999998</v>
      </c>
      <c r="G483" s="177">
        <v>6.54</v>
      </c>
      <c r="H483" s="176">
        <v>3.34</v>
      </c>
      <c r="I483" s="176">
        <v>8.9200000000000159</v>
      </c>
      <c r="J483" s="176">
        <f t="shared" si="16"/>
        <v>158.44999999999999</v>
      </c>
      <c r="K483" s="176">
        <v>36.647489170835357</v>
      </c>
      <c r="L483" s="176">
        <f t="shared" si="17"/>
        <v>195.09748917083533</v>
      </c>
      <c r="M483" s="176">
        <v>49.386933913931401</v>
      </c>
      <c r="N483" s="178">
        <v>2</v>
      </c>
      <c r="O483" s="171"/>
    </row>
    <row r="484" spans="1:15">
      <c r="A484" s="172">
        <v>478</v>
      </c>
      <c r="B484" s="173">
        <v>3</v>
      </c>
      <c r="C484" s="174" t="s">
        <v>479</v>
      </c>
      <c r="D484" s="175" t="s">
        <v>674</v>
      </c>
      <c r="E484" s="172" t="s">
        <v>704</v>
      </c>
      <c r="F484" s="176">
        <v>169.97</v>
      </c>
      <c r="G484" s="177">
        <v>6.79</v>
      </c>
      <c r="H484" s="176">
        <v>4.3899999999999997</v>
      </c>
      <c r="I484" s="176">
        <v>10.819999999999993</v>
      </c>
      <c r="J484" s="176">
        <f t="shared" si="16"/>
        <v>191.96999999999997</v>
      </c>
      <c r="K484" s="176">
        <v>44.40024295440368</v>
      </c>
      <c r="L484" s="176">
        <f t="shared" si="17"/>
        <v>236.37024295440364</v>
      </c>
      <c r="M484" s="176">
        <v>59.834709393861857</v>
      </c>
      <c r="N484" s="178">
        <v>2</v>
      </c>
      <c r="O484" s="171"/>
    </row>
    <row r="485" spans="1:15">
      <c r="A485" s="172">
        <v>479</v>
      </c>
      <c r="B485" s="173">
        <v>3</v>
      </c>
      <c r="C485" s="174" t="s">
        <v>486</v>
      </c>
      <c r="D485" s="175" t="s">
        <v>674</v>
      </c>
      <c r="E485" s="172" t="s">
        <v>705</v>
      </c>
      <c r="F485" s="176">
        <v>173.54</v>
      </c>
      <c r="G485" s="177">
        <v>6.79</v>
      </c>
      <c r="H485" s="176">
        <v>4.26</v>
      </c>
      <c r="I485" s="176">
        <v>10.180000000000007</v>
      </c>
      <c r="J485" s="176">
        <f t="shared" si="16"/>
        <v>194.76999999999998</v>
      </c>
      <c r="K485" s="176">
        <v>45.047847685728001</v>
      </c>
      <c r="L485" s="176">
        <f t="shared" si="17"/>
        <v>239.817847685728</v>
      </c>
      <c r="M485" s="176">
        <v>60.707435269273709</v>
      </c>
      <c r="N485" s="178">
        <v>2</v>
      </c>
      <c r="O485" s="171"/>
    </row>
    <row r="486" spans="1:15">
      <c r="A486" s="172">
        <v>480</v>
      </c>
      <c r="B486" s="173">
        <v>3</v>
      </c>
      <c r="C486" s="174" t="s">
        <v>486</v>
      </c>
      <c r="D486" s="175" t="s">
        <v>673</v>
      </c>
      <c r="E486" s="172" t="s">
        <v>706</v>
      </c>
      <c r="F486" s="176">
        <v>120.45</v>
      </c>
      <c r="G486" s="177">
        <v>5.1100000000000003</v>
      </c>
      <c r="H486" s="176">
        <v>3.11</v>
      </c>
      <c r="I486" s="176">
        <v>8.9499999999999886</v>
      </c>
      <c r="J486" s="176">
        <f t="shared" si="16"/>
        <v>137.62</v>
      </c>
      <c r="K486" s="176">
        <v>31.829772544590483</v>
      </c>
      <c r="L486" s="176">
        <f t="shared" si="17"/>
        <v>169.44977254459047</v>
      </c>
      <c r="M486" s="176">
        <v>42.894476776492525</v>
      </c>
      <c r="N486" s="178">
        <v>1</v>
      </c>
      <c r="O486" s="171"/>
    </row>
    <row r="487" spans="1:15">
      <c r="A487" s="172">
        <v>481</v>
      </c>
      <c r="B487" s="173">
        <v>3</v>
      </c>
      <c r="C487" s="174" t="s">
        <v>486</v>
      </c>
      <c r="D487" s="175" t="s">
        <v>673</v>
      </c>
      <c r="E487" s="172" t="s">
        <v>707</v>
      </c>
      <c r="F487" s="176">
        <v>116.2</v>
      </c>
      <c r="G487" s="177">
        <v>5.1100000000000003</v>
      </c>
      <c r="H487" s="176">
        <v>2.69</v>
      </c>
      <c r="I487" s="176">
        <v>8.61</v>
      </c>
      <c r="J487" s="176">
        <f t="shared" si="16"/>
        <v>132.61000000000001</v>
      </c>
      <c r="K487" s="176">
        <v>30.671022650328034</v>
      </c>
      <c r="L487" s="176">
        <f t="shared" si="17"/>
        <v>163.28102265032805</v>
      </c>
      <c r="M487" s="176">
        <v>41.332920835130608</v>
      </c>
      <c r="N487" s="178">
        <v>1</v>
      </c>
      <c r="O487" s="171"/>
    </row>
    <row r="488" spans="1:15">
      <c r="A488" s="172">
        <v>482</v>
      </c>
      <c r="B488" s="173">
        <v>3</v>
      </c>
      <c r="C488" s="174" t="s">
        <v>486</v>
      </c>
      <c r="D488" s="175" t="s">
        <v>673</v>
      </c>
      <c r="E488" s="172" t="s">
        <v>708</v>
      </c>
      <c r="F488" s="176">
        <v>136.41999999999999</v>
      </c>
      <c r="G488" s="177">
        <v>6.54</v>
      </c>
      <c r="H488" s="176">
        <v>3.76</v>
      </c>
      <c r="I488" s="176">
        <v>9.1200000000000045</v>
      </c>
      <c r="J488" s="176">
        <f t="shared" si="16"/>
        <v>155.83999999999997</v>
      </c>
      <c r="K488" s="176">
        <v>36.04382904627947</v>
      </c>
      <c r="L488" s="176">
        <f t="shared" si="17"/>
        <v>191.88382904627946</v>
      </c>
      <c r="M488" s="176">
        <v>48.573428722922493</v>
      </c>
      <c r="N488" s="178">
        <v>2</v>
      </c>
      <c r="O488" s="171"/>
    </row>
    <row r="489" spans="1:15">
      <c r="A489" s="172">
        <v>483</v>
      </c>
      <c r="B489" s="173">
        <v>3</v>
      </c>
      <c r="C489" s="174" t="s">
        <v>486</v>
      </c>
      <c r="D489" s="175" t="s">
        <v>673</v>
      </c>
      <c r="E489" s="172" t="s">
        <v>709</v>
      </c>
      <c r="F489" s="176">
        <v>139.64999999999998</v>
      </c>
      <c r="G489" s="177">
        <v>6.54</v>
      </c>
      <c r="H489" s="176">
        <v>3.34</v>
      </c>
      <c r="I489" s="176">
        <v>8.9200000000000159</v>
      </c>
      <c r="J489" s="176">
        <f t="shared" si="16"/>
        <v>158.44999999999999</v>
      </c>
      <c r="K489" s="176">
        <v>36.647489170835357</v>
      </c>
      <c r="L489" s="176">
        <f t="shared" si="17"/>
        <v>195.09748917083533</v>
      </c>
      <c r="M489" s="176">
        <v>49.386933913931401</v>
      </c>
      <c r="N489" s="178">
        <v>2</v>
      </c>
      <c r="O489" s="171"/>
    </row>
    <row r="490" spans="1:15">
      <c r="A490" s="172">
        <v>484</v>
      </c>
      <c r="B490" s="173">
        <v>3</v>
      </c>
      <c r="C490" s="174" t="s">
        <v>486</v>
      </c>
      <c r="D490" s="175" t="s">
        <v>674</v>
      </c>
      <c r="E490" s="172" t="s">
        <v>710</v>
      </c>
      <c r="F490" s="176">
        <v>169.97</v>
      </c>
      <c r="G490" s="177">
        <v>6.79</v>
      </c>
      <c r="H490" s="176">
        <v>4.3899999999999997</v>
      </c>
      <c r="I490" s="176">
        <v>10.819999999999993</v>
      </c>
      <c r="J490" s="176">
        <f t="shared" si="16"/>
        <v>191.96999999999997</v>
      </c>
      <c r="K490" s="176">
        <v>44.40024295440368</v>
      </c>
      <c r="L490" s="176">
        <f t="shared" si="17"/>
        <v>236.37024295440364</v>
      </c>
      <c r="M490" s="176">
        <v>59.834709393861857</v>
      </c>
      <c r="N490" s="178">
        <v>2</v>
      </c>
      <c r="O490" s="171"/>
    </row>
    <row r="491" spans="1:15">
      <c r="A491" s="172">
        <v>485</v>
      </c>
      <c r="B491" s="173">
        <v>3</v>
      </c>
      <c r="C491" s="174" t="s">
        <v>493</v>
      </c>
      <c r="D491" s="175" t="s">
        <v>674</v>
      </c>
      <c r="E491" s="172" t="s">
        <v>711</v>
      </c>
      <c r="F491" s="176">
        <v>173.54</v>
      </c>
      <c r="G491" s="177">
        <v>6.79</v>
      </c>
      <c r="H491" s="176">
        <v>4.26</v>
      </c>
      <c r="I491" s="176">
        <v>10.180000000000007</v>
      </c>
      <c r="J491" s="176">
        <f t="shared" si="16"/>
        <v>194.76999999999998</v>
      </c>
      <c r="K491" s="176">
        <v>45.047847685728001</v>
      </c>
      <c r="L491" s="176">
        <f t="shared" si="17"/>
        <v>239.817847685728</v>
      </c>
      <c r="M491" s="176">
        <v>60.707435269273709</v>
      </c>
      <c r="N491" s="178">
        <v>2</v>
      </c>
      <c r="O491" s="171"/>
    </row>
    <row r="492" spans="1:15">
      <c r="A492" s="172">
        <v>486</v>
      </c>
      <c r="B492" s="173">
        <v>3</v>
      </c>
      <c r="C492" s="174" t="s">
        <v>493</v>
      </c>
      <c r="D492" s="175" t="s">
        <v>673</v>
      </c>
      <c r="E492" s="172" t="s">
        <v>712</v>
      </c>
      <c r="F492" s="176">
        <v>120.45</v>
      </c>
      <c r="G492" s="177">
        <v>5.1100000000000003</v>
      </c>
      <c r="H492" s="176">
        <v>3.11</v>
      </c>
      <c r="I492" s="176">
        <v>8.9499999999999886</v>
      </c>
      <c r="J492" s="176">
        <f t="shared" si="16"/>
        <v>137.62</v>
      </c>
      <c r="K492" s="176">
        <v>31.829772544590483</v>
      </c>
      <c r="L492" s="176">
        <f t="shared" si="17"/>
        <v>169.44977254459047</v>
      </c>
      <c r="M492" s="176">
        <v>42.894476776492525</v>
      </c>
      <c r="N492" s="178">
        <v>1</v>
      </c>
      <c r="O492" s="171"/>
    </row>
    <row r="493" spans="1:15">
      <c r="A493" s="172">
        <v>487</v>
      </c>
      <c r="B493" s="173">
        <v>3</v>
      </c>
      <c r="C493" s="174" t="s">
        <v>493</v>
      </c>
      <c r="D493" s="175" t="s">
        <v>673</v>
      </c>
      <c r="E493" s="172" t="s">
        <v>713</v>
      </c>
      <c r="F493" s="176">
        <v>116.2</v>
      </c>
      <c r="G493" s="177">
        <v>5.1100000000000003</v>
      </c>
      <c r="H493" s="176">
        <v>2.69</v>
      </c>
      <c r="I493" s="176">
        <v>8.61</v>
      </c>
      <c r="J493" s="176">
        <f t="shared" si="16"/>
        <v>132.61000000000001</v>
      </c>
      <c r="K493" s="176">
        <v>30.671022650328034</v>
      </c>
      <c r="L493" s="176">
        <f t="shared" si="17"/>
        <v>163.28102265032805</v>
      </c>
      <c r="M493" s="176">
        <v>41.332920835130608</v>
      </c>
      <c r="N493" s="178">
        <v>1</v>
      </c>
      <c r="O493" s="171"/>
    </row>
    <row r="494" spans="1:15">
      <c r="A494" s="172">
        <v>488</v>
      </c>
      <c r="B494" s="173">
        <v>3</v>
      </c>
      <c r="C494" s="174" t="s">
        <v>493</v>
      </c>
      <c r="D494" s="175" t="s">
        <v>673</v>
      </c>
      <c r="E494" s="172" t="s">
        <v>714</v>
      </c>
      <c r="F494" s="176">
        <v>136.41999999999999</v>
      </c>
      <c r="G494" s="177">
        <v>6.54</v>
      </c>
      <c r="H494" s="176">
        <v>3.76</v>
      </c>
      <c r="I494" s="176">
        <v>9.1200000000000045</v>
      </c>
      <c r="J494" s="176">
        <f t="shared" si="16"/>
        <v>155.83999999999997</v>
      </c>
      <c r="K494" s="176">
        <v>36.04382904627947</v>
      </c>
      <c r="L494" s="176">
        <f t="shared" si="17"/>
        <v>191.88382904627946</v>
      </c>
      <c r="M494" s="176">
        <v>48.573428722922493</v>
      </c>
      <c r="N494" s="178">
        <v>2</v>
      </c>
      <c r="O494" s="171"/>
    </row>
    <row r="495" spans="1:15">
      <c r="A495" s="172">
        <v>489</v>
      </c>
      <c r="B495" s="173">
        <v>3</v>
      </c>
      <c r="C495" s="174" t="s">
        <v>493</v>
      </c>
      <c r="D495" s="175" t="s">
        <v>673</v>
      </c>
      <c r="E495" s="172" t="s">
        <v>715</v>
      </c>
      <c r="F495" s="176">
        <v>139.64999999999998</v>
      </c>
      <c r="G495" s="177">
        <v>6.54</v>
      </c>
      <c r="H495" s="176">
        <v>3.34</v>
      </c>
      <c r="I495" s="176">
        <v>8.9200000000000159</v>
      </c>
      <c r="J495" s="176">
        <f t="shared" si="16"/>
        <v>158.44999999999999</v>
      </c>
      <c r="K495" s="176">
        <v>36.647489170835357</v>
      </c>
      <c r="L495" s="176">
        <f t="shared" si="17"/>
        <v>195.09748917083533</v>
      </c>
      <c r="M495" s="176">
        <v>49.386933913931401</v>
      </c>
      <c r="N495" s="178">
        <v>2</v>
      </c>
      <c r="O495" s="171"/>
    </row>
    <row r="496" spans="1:15">
      <c r="A496" s="172">
        <v>490</v>
      </c>
      <c r="B496" s="173">
        <v>3</v>
      </c>
      <c r="C496" s="174" t="s">
        <v>493</v>
      </c>
      <c r="D496" s="175" t="s">
        <v>674</v>
      </c>
      <c r="E496" s="172" t="s">
        <v>716</v>
      </c>
      <c r="F496" s="176">
        <v>169.97</v>
      </c>
      <c r="G496" s="177">
        <v>6.79</v>
      </c>
      <c r="H496" s="176">
        <v>4.3899999999999997</v>
      </c>
      <c r="I496" s="176">
        <v>10.819999999999993</v>
      </c>
      <c r="J496" s="176">
        <f t="shared" si="16"/>
        <v>191.96999999999997</v>
      </c>
      <c r="K496" s="176">
        <v>44.40024295440368</v>
      </c>
      <c r="L496" s="176">
        <f t="shared" si="17"/>
        <v>236.37024295440364</v>
      </c>
      <c r="M496" s="176">
        <v>59.834709393861857</v>
      </c>
      <c r="N496" s="178">
        <v>2</v>
      </c>
      <c r="O496" s="171"/>
    </row>
    <row r="497" spans="1:15">
      <c r="A497" s="172">
        <v>491</v>
      </c>
      <c r="B497" s="173">
        <v>3</v>
      </c>
      <c r="C497" s="174" t="s">
        <v>500</v>
      </c>
      <c r="D497" s="175" t="s">
        <v>674</v>
      </c>
      <c r="E497" s="172" t="s">
        <v>717</v>
      </c>
      <c r="F497" s="176">
        <v>173.54</v>
      </c>
      <c r="G497" s="177">
        <v>6.79</v>
      </c>
      <c r="H497" s="176">
        <v>4.26</v>
      </c>
      <c r="I497" s="176">
        <v>10.180000000000007</v>
      </c>
      <c r="J497" s="176">
        <f t="shared" si="16"/>
        <v>194.76999999999998</v>
      </c>
      <c r="K497" s="176">
        <v>45.047847685728001</v>
      </c>
      <c r="L497" s="176">
        <f t="shared" si="17"/>
        <v>239.817847685728</v>
      </c>
      <c r="M497" s="176">
        <v>60.707435269273709</v>
      </c>
      <c r="N497" s="178">
        <v>2</v>
      </c>
      <c r="O497" s="171"/>
    </row>
    <row r="498" spans="1:15">
      <c r="A498" s="172">
        <v>492</v>
      </c>
      <c r="B498" s="173">
        <v>3</v>
      </c>
      <c r="C498" s="174" t="s">
        <v>500</v>
      </c>
      <c r="D498" s="175" t="s">
        <v>673</v>
      </c>
      <c r="E498" s="172" t="s">
        <v>718</v>
      </c>
      <c r="F498" s="176">
        <v>120.45</v>
      </c>
      <c r="G498" s="177">
        <v>5.1100000000000003</v>
      </c>
      <c r="H498" s="176">
        <v>3.11</v>
      </c>
      <c r="I498" s="176">
        <v>8.9499999999999886</v>
      </c>
      <c r="J498" s="176">
        <f t="shared" si="16"/>
        <v>137.62</v>
      </c>
      <c r="K498" s="176">
        <v>31.829772544590483</v>
      </c>
      <c r="L498" s="176">
        <f t="shared" si="17"/>
        <v>169.44977254459047</v>
      </c>
      <c r="M498" s="176">
        <v>42.894476776492525</v>
      </c>
      <c r="N498" s="178">
        <v>1</v>
      </c>
      <c r="O498" s="171"/>
    </row>
    <row r="499" spans="1:15">
      <c r="A499" s="172">
        <v>493</v>
      </c>
      <c r="B499" s="173">
        <v>3</v>
      </c>
      <c r="C499" s="174" t="s">
        <v>500</v>
      </c>
      <c r="D499" s="175" t="s">
        <v>673</v>
      </c>
      <c r="E499" s="172" t="s">
        <v>719</v>
      </c>
      <c r="F499" s="176">
        <v>116.2</v>
      </c>
      <c r="G499" s="177">
        <v>5.1100000000000003</v>
      </c>
      <c r="H499" s="176">
        <v>2.69</v>
      </c>
      <c r="I499" s="176">
        <v>8.61</v>
      </c>
      <c r="J499" s="176">
        <f t="shared" si="16"/>
        <v>132.61000000000001</v>
      </c>
      <c r="K499" s="176">
        <v>30.671022650328034</v>
      </c>
      <c r="L499" s="176">
        <f t="shared" si="17"/>
        <v>163.28102265032805</v>
      </c>
      <c r="M499" s="176">
        <v>41.332920835130608</v>
      </c>
      <c r="N499" s="178">
        <v>1</v>
      </c>
      <c r="O499" s="171"/>
    </row>
    <row r="500" spans="1:15">
      <c r="A500" s="172">
        <v>494</v>
      </c>
      <c r="B500" s="173">
        <v>3</v>
      </c>
      <c r="C500" s="174" t="s">
        <v>500</v>
      </c>
      <c r="D500" s="175" t="s">
        <v>673</v>
      </c>
      <c r="E500" s="172" t="s">
        <v>720</v>
      </c>
      <c r="F500" s="176">
        <v>136.41999999999999</v>
      </c>
      <c r="G500" s="177">
        <v>6.54</v>
      </c>
      <c r="H500" s="176">
        <v>3.76</v>
      </c>
      <c r="I500" s="176">
        <v>9.1200000000000045</v>
      </c>
      <c r="J500" s="176">
        <f t="shared" si="16"/>
        <v>155.83999999999997</v>
      </c>
      <c r="K500" s="176">
        <v>36.04382904627947</v>
      </c>
      <c r="L500" s="176">
        <f t="shared" si="17"/>
        <v>191.88382904627946</v>
      </c>
      <c r="M500" s="176">
        <v>48.573428722922493</v>
      </c>
      <c r="N500" s="178">
        <v>2</v>
      </c>
      <c r="O500" s="171"/>
    </row>
    <row r="501" spans="1:15">
      <c r="A501" s="172">
        <v>495</v>
      </c>
      <c r="B501" s="173">
        <v>3</v>
      </c>
      <c r="C501" s="174" t="s">
        <v>500</v>
      </c>
      <c r="D501" s="175" t="s">
        <v>673</v>
      </c>
      <c r="E501" s="172" t="s">
        <v>721</v>
      </c>
      <c r="F501" s="176">
        <v>139.64999999999998</v>
      </c>
      <c r="G501" s="177">
        <v>6.54</v>
      </c>
      <c r="H501" s="176">
        <v>3.34</v>
      </c>
      <c r="I501" s="176">
        <v>8.9200000000000159</v>
      </c>
      <c r="J501" s="176">
        <f t="shared" si="16"/>
        <v>158.44999999999999</v>
      </c>
      <c r="K501" s="176">
        <v>36.647489170835357</v>
      </c>
      <c r="L501" s="176">
        <f t="shared" si="17"/>
        <v>195.09748917083533</v>
      </c>
      <c r="M501" s="176">
        <v>49.386933913931401</v>
      </c>
      <c r="N501" s="178">
        <v>2</v>
      </c>
      <c r="O501" s="171"/>
    </row>
    <row r="502" spans="1:15">
      <c r="A502" s="172">
        <v>496</v>
      </c>
      <c r="B502" s="173">
        <v>3</v>
      </c>
      <c r="C502" s="174" t="s">
        <v>500</v>
      </c>
      <c r="D502" s="175" t="s">
        <v>674</v>
      </c>
      <c r="E502" s="172" t="s">
        <v>722</v>
      </c>
      <c r="F502" s="176">
        <v>169.97</v>
      </c>
      <c r="G502" s="177">
        <v>6.79</v>
      </c>
      <c r="H502" s="176">
        <v>4.3899999999999997</v>
      </c>
      <c r="I502" s="176">
        <v>10.819999999999993</v>
      </c>
      <c r="J502" s="176">
        <f t="shared" si="16"/>
        <v>191.96999999999997</v>
      </c>
      <c r="K502" s="176">
        <v>44.40024295440368</v>
      </c>
      <c r="L502" s="176">
        <f t="shared" si="17"/>
        <v>236.37024295440364</v>
      </c>
      <c r="M502" s="176">
        <v>59.834709393861857</v>
      </c>
      <c r="N502" s="178">
        <v>2</v>
      </c>
      <c r="O502" s="171"/>
    </row>
    <row r="503" spans="1:15">
      <c r="A503" s="172">
        <v>497</v>
      </c>
      <c r="B503" s="173">
        <v>3</v>
      </c>
      <c r="C503" s="174" t="s">
        <v>515</v>
      </c>
      <c r="D503" s="175" t="s">
        <v>674</v>
      </c>
      <c r="E503" s="172" t="s">
        <v>723</v>
      </c>
      <c r="F503" s="176">
        <v>173.54</v>
      </c>
      <c r="G503" s="177">
        <v>6.79</v>
      </c>
      <c r="H503" s="176">
        <v>4.26</v>
      </c>
      <c r="I503" s="176">
        <v>10.180000000000007</v>
      </c>
      <c r="J503" s="176">
        <f t="shared" si="16"/>
        <v>194.76999999999998</v>
      </c>
      <c r="K503" s="176">
        <v>45.047847685728001</v>
      </c>
      <c r="L503" s="176">
        <f t="shared" si="17"/>
        <v>239.817847685728</v>
      </c>
      <c r="M503" s="176">
        <v>60.707435269273709</v>
      </c>
      <c r="N503" s="178">
        <v>2</v>
      </c>
      <c r="O503" s="171"/>
    </row>
    <row r="504" spans="1:15">
      <c r="A504" s="172">
        <v>498</v>
      </c>
      <c r="B504" s="173">
        <v>3</v>
      </c>
      <c r="C504" s="174" t="s">
        <v>515</v>
      </c>
      <c r="D504" s="175" t="s">
        <v>673</v>
      </c>
      <c r="E504" s="172" t="s">
        <v>724</v>
      </c>
      <c r="F504" s="176">
        <v>120.45</v>
      </c>
      <c r="G504" s="177">
        <v>5.1100000000000003</v>
      </c>
      <c r="H504" s="176">
        <v>3.11</v>
      </c>
      <c r="I504" s="176">
        <v>8.9499999999999886</v>
      </c>
      <c r="J504" s="176">
        <f t="shared" si="16"/>
        <v>137.62</v>
      </c>
      <c r="K504" s="176">
        <v>31.829772544590483</v>
      </c>
      <c r="L504" s="176">
        <f t="shared" si="17"/>
        <v>169.44977254459047</v>
      </c>
      <c r="M504" s="176">
        <v>42.894476776492525</v>
      </c>
      <c r="N504" s="178">
        <v>1</v>
      </c>
      <c r="O504" s="171"/>
    </row>
    <row r="505" spans="1:15">
      <c r="A505" s="172">
        <v>499</v>
      </c>
      <c r="B505" s="173">
        <v>3</v>
      </c>
      <c r="C505" s="174" t="s">
        <v>515</v>
      </c>
      <c r="D505" s="175" t="s">
        <v>673</v>
      </c>
      <c r="E505" s="172" t="s">
        <v>725</v>
      </c>
      <c r="F505" s="176">
        <v>116.2</v>
      </c>
      <c r="G505" s="177">
        <v>5.1100000000000003</v>
      </c>
      <c r="H505" s="176">
        <v>2.69</v>
      </c>
      <c r="I505" s="176">
        <v>8.61</v>
      </c>
      <c r="J505" s="176">
        <f t="shared" si="16"/>
        <v>132.61000000000001</v>
      </c>
      <c r="K505" s="176">
        <v>30.671022650328034</v>
      </c>
      <c r="L505" s="176">
        <f t="shared" si="17"/>
        <v>163.28102265032805</v>
      </c>
      <c r="M505" s="176">
        <v>41.332920835130608</v>
      </c>
      <c r="N505" s="178">
        <v>1</v>
      </c>
      <c r="O505" s="171"/>
    </row>
    <row r="506" spans="1:15">
      <c r="A506" s="172">
        <v>500</v>
      </c>
      <c r="B506" s="173">
        <v>3</v>
      </c>
      <c r="C506" s="174" t="s">
        <v>515</v>
      </c>
      <c r="D506" s="175" t="s">
        <v>673</v>
      </c>
      <c r="E506" s="172" t="s">
        <v>726</v>
      </c>
      <c r="F506" s="176">
        <v>136.41999999999999</v>
      </c>
      <c r="G506" s="177">
        <v>6.54</v>
      </c>
      <c r="H506" s="176">
        <v>3.76</v>
      </c>
      <c r="I506" s="176">
        <v>9.1200000000000045</v>
      </c>
      <c r="J506" s="176">
        <f t="shared" si="16"/>
        <v>155.83999999999997</v>
      </c>
      <c r="K506" s="176">
        <v>36.04382904627947</v>
      </c>
      <c r="L506" s="176">
        <f t="shared" si="17"/>
        <v>191.88382904627946</v>
      </c>
      <c r="M506" s="176">
        <v>48.573428722922493</v>
      </c>
      <c r="N506" s="178">
        <v>2</v>
      </c>
      <c r="O506" s="171"/>
    </row>
    <row r="507" spans="1:15">
      <c r="A507" s="172">
        <v>501</v>
      </c>
      <c r="B507" s="173">
        <v>3</v>
      </c>
      <c r="C507" s="174" t="s">
        <v>515</v>
      </c>
      <c r="D507" s="175" t="s">
        <v>673</v>
      </c>
      <c r="E507" s="172" t="s">
        <v>727</v>
      </c>
      <c r="F507" s="176">
        <v>139.64999999999998</v>
      </c>
      <c r="G507" s="177">
        <v>6.54</v>
      </c>
      <c r="H507" s="176">
        <v>3.34</v>
      </c>
      <c r="I507" s="176">
        <v>8.9200000000000159</v>
      </c>
      <c r="J507" s="176">
        <f t="shared" si="16"/>
        <v>158.44999999999999</v>
      </c>
      <c r="K507" s="176">
        <v>36.647489170835357</v>
      </c>
      <c r="L507" s="176">
        <f t="shared" si="17"/>
        <v>195.09748917083533</v>
      </c>
      <c r="M507" s="176">
        <v>49.386933913931401</v>
      </c>
      <c r="N507" s="178">
        <v>2</v>
      </c>
      <c r="O507" s="171"/>
    </row>
    <row r="508" spans="1:15">
      <c r="A508" s="172">
        <v>502</v>
      </c>
      <c r="B508" s="173">
        <v>3</v>
      </c>
      <c r="C508" s="174" t="s">
        <v>515</v>
      </c>
      <c r="D508" s="175" t="s">
        <v>674</v>
      </c>
      <c r="E508" s="172" t="s">
        <v>728</v>
      </c>
      <c r="F508" s="176">
        <v>169.97</v>
      </c>
      <c r="G508" s="177">
        <v>6.79</v>
      </c>
      <c r="H508" s="176">
        <v>4.3899999999999997</v>
      </c>
      <c r="I508" s="176">
        <v>10.819999999999993</v>
      </c>
      <c r="J508" s="176">
        <f t="shared" si="16"/>
        <v>191.96999999999997</v>
      </c>
      <c r="K508" s="176">
        <v>44.40024295440368</v>
      </c>
      <c r="L508" s="176">
        <f t="shared" si="17"/>
        <v>236.37024295440364</v>
      </c>
      <c r="M508" s="176">
        <v>59.834709393861857</v>
      </c>
      <c r="N508" s="178">
        <v>2</v>
      </c>
      <c r="O508" s="171"/>
    </row>
    <row r="509" spans="1:15">
      <c r="A509" s="172">
        <v>503</v>
      </c>
      <c r="B509" s="173">
        <v>3</v>
      </c>
      <c r="C509" s="174" t="s">
        <v>516</v>
      </c>
      <c r="D509" s="175" t="s">
        <v>674</v>
      </c>
      <c r="E509" s="172" t="s">
        <v>729</v>
      </c>
      <c r="F509" s="176">
        <v>173.54</v>
      </c>
      <c r="G509" s="177">
        <v>6.79</v>
      </c>
      <c r="H509" s="176">
        <v>4.26</v>
      </c>
      <c r="I509" s="176">
        <v>10.180000000000007</v>
      </c>
      <c r="J509" s="176">
        <f t="shared" si="16"/>
        <v>194.76999999999998</v>
      </c>
      <c r="K509" s="176">
        <v>45.047847685728001</v>
      </c>
      <c r="L509" s="176">
        <f t="shared" si="17"/>
        <v>239.817847685728</v>
      </c>
      <c r="M509" s="176">
        <v>60.707435269273709</v>
      </c>
      <c r="N509" s="178">
        <v>2</v>
      </c>
      <c r="O509" s="171"/>
    </row>
    <row r="510" spans="1:15">
      <c r="A510" s="172">
        <v>504</v>
      </c>
      <c r="B510" s="173">
        <v>3</v>
      </c>
      <c r="C510" s="174" t="s">
        <v>516</v>
      </c>
      <c r="D510" s="175" t="s">
        <v>673</v>
      </c>
      <c r="E510" s="172" t="s">
        <v>730</v>
      </c>
      <c r="F510" s="176">
        <v>120.45</v>
      </c>
      <c r="G510" s="177">
        <v>5.1100000000000003</v>
      </c>
      <c r="H510" s="176">
        <v>3.11</v>
      </c>
      <c r="I510" s="176">
        <v>8.9499999999999886</v>
      </c>
      <c r="J510" s="176">
        <f t="shared" si="16"/>
        <v>137.62</v>
      </c>
      <c r="K510" s="176">
        <v>31.829772544590483</v>
      </c>
      <c r="L510" s="176">
        <f t="shared" si="17"/>
        <v>169.44977254459047</v>
      </c>
      <c r="M510" s="176">
        <v>42.894476776492525</v>
      </c>
      <c r="N510" s="178">
        <v>1</v>
      </c>
      <c r="O510" s="171"/>
    </row>
    <row r="511" spans="1:15">
      <c r="A511" s="172">
        <v>505</v>
      </c>
      <c r="B511" s="173">
        <v>3</v>
      </c>
      <c r="C511" s="174" t="s">
        <v>516</v>
      </c>
      <c r="D511" s="175" t="s">
        <v>673</v>
      </c>
      <c r="E511" s="172" t="s">
        <v>731</v>
      </c>
      <c r="F511" s="176">
        <v>116.2</v>
      </c>
      <c r="G511" s="177">
        <v>5.1100000000000003</v>
      </c>
      <c r="H511" s="176">
        <v>2.69</v>
      </c>
      <c r="I511" s="176">
        <v>8.61</v>
      </c>
      <c r="J511" s="176">
        <f t="shared" si="16"/>
        <v>132.61000000000001</v>
      </c>
      <c r="K511" s="176">
        <v>30.671022650328034</v>
      </c>
      <c r="L511" s="176">
        <f t="shared" si="17"/>
        <v>163.28102265032805</v>
      </c>
      <c r="M511" s="176">
        <v>41.332920835130608</v>
      </c>
      <c r="N511" s="178">
        <v>1</v>
      </c>
      <c r="O511" s="171"/>
    </row>
    <row r="512" spans="1:15">
      <c r="A512" s="172">
        <v>506</v>
      </c>
      <c r="B512" s="173">
        <v>3</v>
      </c>
      <c r="C512" s="174" t="s">
        <v>516</v>
      </c>
      <c r="D512" s="175" t="s">
        <v>673</v>
      </c>
      <c r="E512" s="172" t="s">
        <v>732</v>
      </c>
      <c r="F512" s="176">
        <v>136.41999999999999</v>
      </c>
      <c r="G512" s="177">
        <v>6.54</v>
      </c>
      <c r="H512" s="176">
        <v>3.76</v>
      </c>
      <c r="I512" s="176">
        <v>9.1200000000000045</v>
      </c>
      <c r="J512" s="176">
        <f t="shared" si="16"/>
        <v>155.83999999999997</v>
      </c>
      <c r="K512" s="176">
        <v>36.04382904627947</v>
      </c>
      <c r="L512" s="176">
        <f t="shared" si="17"/>
        <v>191.88382904627946</v>
      </c>
      <c r="M512" s="176">
        <v>48.573428722922493</v>
      </c>
      <c r="N512" s="178">
        <v>2</v>
      </c>
      <c r="O512" s="171"/>
    </row>
    <row r="513" spans="1:15">
      <c r="A513" s="172">
        <v>507</v>
      </c>
      <c r="B513" s="173">
        <v>3</v>
      </c>
      <c r="C513" s="174" t="s">
        <v>516</v>
      </c>
      <c r="D513" s="175" t="s">
        <v>673</v>
      </c>
      <c r="E513" s="172" t="s">
        <v>733</v>
      </c>
      <c r="F513" s="176">
        <v>139.64999999999998</v>
      </c>
      <c r="G513" s="177">
        <v>6.54</v>
      </c>
      <c r="H513" s="176">
        <v>3.34</v>
      </c>
      <c r="I513" s="176">
        <v>8.9200000000000159</v>
      </c>
      <c r="J513" s="176">
        <f t="shared" si="16"/>
        <v>158.44999999999999</v>
      </c>
      <c r="K513" s="176">
        <v>36.647489170835357</v>
      </c>
      <c r="L513" s="176">
        <f t="shared" si="17"/>
        <v>195.09748917083533</v>
      </c>
      <c r="M513" s="176">
        <v>49.386933913931401</v>
      </c>
      <c r="N513" s="178">
        <v>2</v>
      </c>
      <c r="O513" s="171"/>
    </row>
    <row r="514" spans="1:15">
      <c r="A514" s="172">
        <v>508</v>
      </c>
      <c r="B514" s="173">
        <v>3</v>
      </c>
      <c r="C514" s="174" t="s">
        <v>516</v>
      </c>
      <c r="D514" s="175" t="s">
        <v>674</v>
      </c>
      <c r="E514" s="172" t="s">
        <v>734</v>
      </c>
      <c r="F514" s="176">
        <v>169.97</v>
      </c>
      <c r="G514" s="177">
        <v>6.79</v>
      </c>
      <c r="H514" s="176">
        <v>4.3899999999999997</v>
      </c>
      <c r="I514" s="176">
        <v>10.819999999999993</v>
      </c>
      <c r="J514" s="176">
        <f t="shared" si="16"/>
        <v>191.96999999999997</v>
      </c>
      <c r="K514" s="176">
        <v>44.40024295440368</v>
      </c>
      <c r="L514" s="176">
        <f t="shared" si="17"/>
        <v>236.37024295440364</v>
      </c>
      <c r="M514" s="176">
        <v>59.834709393861857</v>
      </c>
      <c r="N514" s="178">
        <v>2</v>
      </c>
      <c r="O514" s="171"/>
    </row>
    <row r="515" spans="1:15">
      <c r="A515" s="172">
        <v>509</v>
      </c>
      <c r="B515" s="173">
        <v>3</v>
      </c>
      <c r="C515" s="174" t="s">
        <v>524</v>
      </c>
      <c r="D515" s="175" t="s">
        <v>674</v>
      </c>
      <c r="E515" s="172" t="s">
        <v>735</v>
      </c>
      <c r="F515" s="176">
        <v>173.54</v>
      </c>
      <c r="G515" s="177">
        <v>6.79</v>
      </c>
      <c r="H515" s="176">
        <v>4.26</v>
      </c>
      <c r="I515" s="176">
        <v>10.180000000000007</v>
      </c>
      <c r="J515" s="176">
        <f t="shared" si="16"/>
        <v>194.76999999999998</v>
      </c>
      <c r="K515" s="176">
        <v>45.047847685728001</v>
      </c>
      <c r="L515" s="176">
        <f t="shared" si="17"/>
        <v>239.817847685728</v>
      </c>
      <c r="M515" s="176">
        <v>60.707435269273709</v>
      </c>
      <c r="N515" s="178">
        <v>2</v>
      </c>
      <c r="O515" s="171"/>
    </row>
    <row r="516" spans="1:15">
      <c r="A516" s="172">
        <v>510</v>
      </c>
      <c r="B516" s="173">
        <v>3</v>
      </c>
      <c r="C516" s="174" t="s">
        <v>524</v>
      </c>
      <c r="D516" s="175" t="s">
        <v>673</v>
      </c>
      <c r="E516" s="172" t="s">
        <v>736</v>
      </c>
      <c r="F516" s="176">
        <v>120.45</v>
      </c>
      <c r="G516" s="177">
        <v>5.1100000000000003</v>
      </c>
      <c r="H516" s="176">
        <v>3.11</v>
      </c>
      <c r="I516" s="176">
        <v>8.9499999999999886</v>
      </c>
      <c r="J516" s="176">
        <f t="shared" si="16"/>
        <v>137.62</v>
      </c>
      <c r="K516" s="176">
        <v>31.829772544590483</v>
      </c>
      <c r="L516" s="176">
        <f t="shared" si="17"/>
        <v>169.44977254459047</v>
      </c>
      <c r="M516" s="176">
        <v>42.894476776492525</v>
      </c>
      <c r="N516" s="178">
        <v>1</v>
      </c>
      <c r="O516" s="171"/>
    </row>
    <row r="517" spans="1:15">
      <c r="A517" s="172">
        <v>511</v>
      </c>
      <c r="B517" s="173">
        <v>3</v>
      </c>
      <c r="C517" s="174" t="s">
        <v>524</v>
      </c>
      <c r="D517" s="175" t="s">
        <v>673</v>
      </c>
      <c r="E517" s="172" t="s">
        <v>737</v>
      </c>
      <c r="F517" s="176">
        <v>116.2</v>
      </c>
      <c r="G517" s="177">
        <v>5.1100000000000003</v>
      </c>
      <c r="H517" s="176">
        <v>2.69</v>
      </c>
      <c r="I517" s="176">
        <v>8.61</v>
      </c>
      <c r="J517" s="176">
        <f t="shared" si="16"/>
        <v>132.61000000000001</v>
      </c>
      <c r="K517" s="176">
        <v>30.671022650328034</v>
      </c>
      <c r="L517" s="176">
        <f t="shared" si="17"/>
        <v>163.28102265032805</v>
      </c>
      <c r="M517" s="176">
        <v>41.332920835130608</v>
      </c>
      <c r="N517" s="178">
        <v>1</v>
      </c>
      <c r="O517" s="171"/>
    </row>
    <row r="518" spans="1:15">
      <c r="A518" s="172">
        <v>512</v>
      </c>
      <c r="B518" s="173">
        <v>3</v>
      </c>
      <c r="C518" s="174" t="s">
        <v>524</v>
      </c>
      <c r="D518" s="175" t="s">
        <v>673</v>
      </c>
      <c r="E518" s="172" t="s">
        <v>738</v>
      </c>
      <c r="F518" s="176">
        <v>136.41999999999999</v>
      </c>
      <c r="G518" s="177">
        <v>6.54</v>
      </c>
      <c r="H518" s="176">
        <v>3.76</v>
      </c>
      <c r="I518" s="176">
        <v>9.1200000000000045</v>
      </c>
      <c r="J518" s="176">
        <f t="shared" si="16"/>
        <v>155.83999999999997</v>
      </c>
      <c r="K518" s="176">
        <v>36.04382904627947</v>
      </c>
      <c r="L518" s="176">
        <f t="shared" si="17"/>
        <v>191.88382904627946</v>
      </c>
      <c r="M518" s="176">
        <v>48.573428722922493</v>
      </c>
      <c r="N518" s="178">
        <v>2</v>
      </c>
      <c r="O518" s="171"/>
    </row>
    <row r="519" spans="1:15">
      <c r="A519" s="172">
        <v>513</v>
      </c>
      <c r="B519" s="173">
        <v>3</v>
      </c>
      <c r="C519" s="174" t="s">
        <v>524</v>
      </c>
      <c r="D519" s="175" t="s">
        <v>673</v>
      </c>
      <c r="E519" s="172" t="s">
        <v>739</v>
      </c>
      <c r="F519" s="176">
        <v>139.64999999999998</v>
      </c>
      <c r="G519" s="177">
        <v>6.54</v>
      </c>
      <c r="H519" s="176">
        <v>3.34</v>
      </c>
      <c r="I519" s="176">
        <v>8.9200000000000159</v>
      </c>
      <c r="J519" s="176">
        <f t="shared" si="16"/>
        <v>158.44999999999999</v>
      </c>
      <c r="K519" s="176">
        <v>36.647489170835357</v>
      </c>
      <c r="L519" s="176">
        <f t="shared" si="17"/>
        <v>195.09748917083533</v>
      </c>
      <c r="M519" s="176">
        <v>49.386933913931401</v>
      </c>
      <c r="N519" s="178">
        <v>2</v>
      </c>
      <c r="O519" s="171"/>
    </row>
    <row r="520" spans="1:15">
      <c r="A520" s="172">
        <v>514</v>
      </c>
      <c r="B520" s="173">
        <v>3</v>
      </c>
      <c r="C520" s="174" t="s">
        <v>524</v>
      </c>
      <c r="D520" s="175" t="s">
        <v>674</v>
      </c>
      <c r="E520" s="172" t="s">
        <v>740</v>
      </c>
      <c r="F520" s="176">
        <v>169.97</v>
      </c>
      <c r="G520" s="177">
        <v>6.79</v>
      </c>
      <c r="H520" s="176">
        <v>4.3899999999999997</v>
      </c>
      <c r="I520" s="176">
        <v>10.819999999999993</v>
      </c>
      <c r="J520" s="176">
        <f t="shared" ref="J520:J550" si="18">F520+G520+H520+I520</f>
        <v>191.96999999999997</v>
      </c>
      <c r="K520" s="176">
        <v>44.40024295440368</v>
      </c>
      <c r="L520" s="176">
        <f t="shared" ref="L520:L550" si="19">J520+K520</f>
        <v>236.37024295440364</v>
      </c>
      <c r="M520" s="176">
        <v>59.834709393861857</v>
      </c>
      <c r="N520" s="178">
        <v>2</v>
      </c>
      <c r="O520" s="171"/>
    </row>
    <row r="521" spans="1:15">
      <c r="A521" s="172">
        <v>515</v>
      </c>
      <c r="B521" s="173">
        <v>3</v>
      </c>
      <c r="C521" s="174" t="s">
        <v>532</v>
      </c>
      <c r="D521" s="175" t="s">
        <v>674</v>
      </c>
      <c r="E521" s="172" t="s">
        <v>741</v>
      </c>
      <c r="F521" s="176">
        <v>173.54</v>
      </c>
      <c r="G521" s="177">
        <v>6.79</v>
      </c>
      <c r="H521" s="176">
        <v>4.26</v>
      </c>
      <c r="I521" s="176">
        <v>10.180000000000007</v>
      </c>
      <c r="J521" s="176">
        <f t="shared" si="18"/>
        <v>194.76999999999998</v>
      </c>
      <c r="K521" s="176">
        <v>45.047847685728001</v>
      </c>
      <c r="L521" s="176">
        <f t="shared" si="19"/>
        <v>239.817847685728</v>
      </c>
      <c r="M521" s="176">
        <v>60.707435269273709</v>
      </c>
      <c r="N521" s="178">
        <v>2</v>
      </c>
      <c r="O521" s="171"/>
    </row>
    <row r="522" spans="1:15">
      <c r="A522" s="172">
        <v>516</v>
      </c>
      <c r="B522" s="173">
        <v>3</v>
      </c>
      <c r="C522" s="174" t="s">
        <v>532</v>
      </c>
      <c r="D522" s="175" t="s">
        <v>673</v>
      </c>
      <c r="E522" s="172" t="s">
        <v>742</v>
      </c>
      <c r="F522" s="176">
        <v>120.45</v>
      </c>
      <c r="G522" s="177">
        <v>5.1100000000000003</v>
      </c>
      <c r="H522" s="176">
        <v>3.11</v>
      </c>
      <c r="I522" s="176">
        <v>8.9499999999999886</v>
      </c>
      <c r="J522" s="176">
        <f t="shared" si="18"/>
        <v>137.62</v>
      </c>
      <c r="K522" s="176">
        <v>31.829772544590483</v>
      </c>
      <c r="L522" s="176">
        <f t="shared" si="19"/>
        <v>169.44977254459047</v>
      </c>
      <c r="M522" s="176">
        <v>42.894476776492525</v>
      </c>
      <c r="N522" s="178">
        <v>1</v>
      </c>
      <c r="O522" s="171"/>
    </row>
    <row r="523" spans="1:15">
      <c r="A523" s="172">
        <v>517</v>
      </c>
      <c r="B523" s="173">
        <v>3</v>
      </c>
      <c r="C523" s="174" t="s">
        <v>532</v>
      </c>
      <c r="D523" s="175" t="s">
        <v>673</v>
      </c>
      <c r="E523" s="172" t="s">
        <v>743</v>
      </c>
      <c r="F523" s="176">
        <v>116.2</v>
      </c>
      <c r="G523" s="177">
        <v>5.1100000000000003</v>
      </c>
      <c r="H523" s="176">
        <v>2.69</v>
      </c>
      <c r="I523" s="176">
        <v>8.61</v>
      </c>
      <c r="J523" s="176">
        <f t="shared" si="18"/>
        <v>132.61000000000001</v>
      </c>
      <c r="K523" s="176">
        <v>30.671022650328034</v>
      </c>
      <c r="L523" s="176">
        <f t="shared" si="19"/>
        <v>163.28102265032805</v>
      </c>
      <c r="M523" s="176">
        <v>41.332920835130608</v>
      </c>
      <c r="N523" s="178">
        <v>1</v>
      </c>
      <c r="O523" s="171"/>
    </row>
    <row r="524" spans="1:15">
      <c r="A524" s="172">
        <v>518</v>
      </c>
      <c r="B524" s="173">
        <v>3</v>
      </c>
      <c r="C524" s="174" t="s">
        <v>532</v>
      </c>
      <c r="D524" s="175" t="s">
        <v>673</v>
      </c>
      <c r="E524" s="172" t="s">
        <v>744</v>
      </c>
      <c r="F524" s="176">
        <v>136.41999999999999</v>
      </c>
      <c r="G524" s="177">
        <v>6.54</v>
      </c>
      <c r="H524" s="176">
        <v>3.76</v>
      </c>
      <c r="I524" s="176">
        <v>9.1200000000000045</v>
      </c>
      <c r="J524" s="176">
        <f t="shared" si="18"/>
        <v>155.83999999999997</v>
      </c>
      <c r="K524" s="176">
        <v>36.04382904627947</v>
      </c>
      <c r="L524" s="176">
        <f t="shared" si="19"/>
        <v>191.88382904627946</v>
      </c>
      <c r="M524" s="176">
        <v>48.573428722922493</v>
      </c>
      <c r="N524" s="178">
        <v>2</v>
      </c>
      <c r="O524" s="171"/>
    </row>
    <row r="525" spans="1:15">
      <c r="A525" s="172">
        <v>519</v>
      </c>
      <c r="B525" s="173">
        <v>3</v>
      </c>
      <c r="C525" s="174" t="s">
        <v>532</v>
      </c>
      <c r="D525" s="175" t="s">
        <v>673</v>
      </c>
      <c r="E525" s="172" t="s">
        <v>745</v>
      </c>
      <c r="F525" s="176">
        <v>139.64999999999998</v>
      </c>
      <c r="G525" s="177">
        <v>6.54</v>
      </c>
      <c r="H525" s="176">
        <v>3.34</v>
      </c>
      <c r="I525" s="176">
        <v>8.9200000000000159</v>
      </c>
      <c r="J525" s="176">
        <f t="shared" si="18"/>
        <v>158.44999999999999</v>
      </c>
      <c r="K525" s="176">
        <v>36.647489170835357</v>
      </c>
      <c r="L525" s="176">
        <f t="shared" si="19"/>
        <v>195.09748917083533</v>
      </c>
      <c r="M525" s="176">
        <v>49.386933913931401</v>
      </c>
      <c r="N525" s="178">
        <v>2</v>
      </c>
      <c r="O525" s="171"/>
    </row>
    <row r="526" spans="1:15">
      <c r="A526" s="172">
        <v>520</v>
      </c>
      <c r="B526" s="173">
        <v>3</v>
      </c>
      <c r="C526" s="174" t="s">
        <v>532</v>
      </c>
      <c r="D526" s="175" t="s">
        <v>674</v>
      </c>
      <c r="E526" s="172" t="s">
        <v>746</v>
      </c>
      <c r="F526" s="176">
        <v>169.97</v>
      </c>
      <c r="G526" s="177">
        <v>6.79</v>
      </c>
      <c r="H526" s="176">
        <v>4.3899999999999997</v>
      </c>
      <c r="I526" s="176">
        <v>10.819999999999993</v>
      </c>
      <c r="J526" s="176">
        <f t="shared" si="18"/>
        <v>191.96999999999997</v>
      </c>
      <c r="K526" s="176">
        <v>44.40024295440368</v>
      </c>
      <c r="L526" s="176">
        <f t="shared" si="19"/>
        <v>236.37024295440364</v>
      </c>
      <c r="M526" s="176">
        <v>59.834709393861857</v>
      </c>
      <c r="N526" s="178">
        <v>2</v>
      </c>
      <c r="O526" s="171"/>
    </row>
    <row r="527" spans="1:15">
      <c r="A527" s="172">
        <v>521</v>
      </c>
      <c r="B527" s="173">
        <v>3</v>
      </c>
      <c r="C527" s="174" t="s">
        <v>540</v>
      </c>
      <c r="D527" s="175" t="s">
        <v>674</v>
      </c>
      <c r="E527" s="172" t="s">
        <v>747</v>
      </c>
      <c r="F527" s="176">
        <v>173.54</v>
      </c>
      <c r="G527" s="177">
        <v>6.79</v>
      </c>
      <c r="H527" s="176">
        <v>4.26</v>
      </c>
      <c r="I527" s="176">
        <v>10.180000000000007</v>
      </c>
      <c r="J527" s="176">
        <f t="shared" si="18"/>
        <v>194.76999999999998</v>
      </c>
      <c r="K527" s="176">
        <v>45.047847685728001</v>
      </c>
      <c r="L527" s="176">
        <f t="shared" si="19"/>
        <v>239.817847685728</v>
      </c>
      <c r="M527" s="176">
        <v>60.707435269273709</v>
      </c>
      <c r="N527" s="178">
        <v>2</v>
      </c>
      <c r="O527" s="171"/>
    </row>
    <row r="528" spans="1:15">
      <c r="A528" s="172">
        <v>522</v>
      </c>
      <c r="B528" s="173">
        <v>3</v>
      </c>
      <c r="C528" s="174" t="s">
        <v>540</v>
      </c>
      <c r="D528" s="175" t="s">
        <v>673</v>
      </c>
      <c r="E528" s="172" t="s">
        <v>748</v>
      </c>
      <c r="F528" s="176">
        <v>120.45</v>
      </c>
      <c r="G528" s="177">
        <v>5.1100000000000003</v>
      </c>
      <c r="H528" s="176">
        <v>3.11</v>
      </c>
      <c r="I528" s="176">
        <v>8.9499999999999886</v>
      </c>
      <c r="J528" s="176">
        <f t="shared" si="18"/>
        <v>137.62</v>
      </c>
      <c r="K528" s="176">
        <v>31.829772544590483</v>
      </c>
      <c r="L528" s="176">
        <f t="shared" si="19"/>
        <v>169.44977254459047</v>
      </c>
      <c r="M528" s="176">
        <v>42.894476776492525</v>
      </c>
      <c r="N528" s="178">
        <v>1</v>
      </c>
      <c r="O528" s="171"/>
    </row>
    <row r="529" spans="1:15">
      <c r="A529" s="172">
        <v>523</v>
      </c>
      <c r="B529" s="173">
        <v>3</v>
      </c>
      <c r="C529" s="174" t="s">
        <v>540</v>
      </c>
      <c r="D529" s="175" t="s">
        <v>673</v>
      </c>
      <c r="E529" s="172" t="s">
        <v>749</v>
      </c>
      <c r="F529" s="176">
        <v>116.2</v>
      </c>
      <c r="G529" s="177">
        <v>5.1100000000000003</v>
      </c>
      <c r="H529" s="176">
        <v>2.69</v>
      </c>
      <c r="I529" s="176">
        <v>8.61</v>
      </c>
      <c r="J529" s="176">
        <f t="shared" si="18"/>
        <v>132.61000000000001</v>
      </c>
      <c r="K529" s="176">
        <v>30.671022650328034</v>
      </c>
      <c r="L529" s="176">
        <f t="shared" si="19"/>
        <v>163.28102265032805</v>
      </c>
      <c r="M529" s="176">
        <v>41.332920835130608</v>
      </c>
      <c r="N529" s="178">
        <v>1</v>
      </c>
      <c r="O529" s="171"/>
    </row>
    <row r="530" spans="1:15">
      <c r="A530" s="172">
        <v>524</v>
      </c>
      <c r="B530" s="173">
        <v>3</v>
      </c>
      <c r="C530" s="174" t="s">
        <v>540</v>
      </c>
      <c r="D530" s="175" t="s">
        <v>673</v>
      </c>
      <c r="E530" s="172" t="s">
        <v>750</v>
      </c>
      <c r="F530" s="176">
        <v>136.41999999999999</v>
      </c>
      <c r="G530" s="177">
        <v>6.54</v>
      </c>
      <c r="H530" s="176">
        <v>3.76</v>
      </c>
      <c r="I530" s="176">
        <v>9.1200000000000045</v>
      </c>
      <c r="J530" s="176">
        <f t="shared" si="18"/>
        <v>155.83999999999997</v>
      </c>
      <c r="K530" s="176">
        <v>36.04382904627947</v>
      </c>
      <c r="L530" s="176">
        <f t="shared" si="19"/>
        <v>191.88382904627946</v>
      </c>
      <c r="M530" s="176">
        <v>48.573428722922493</v>
      </c>
      <c r="N530" s="178">
        <v>2</v>
      </c>
      <c r="O530" s="171"/>
    </row>
    <row r="531" spans="1:15">
      <c r="A531" s="172">
        <v>525</v>
      </c>
      <c r="B531" s="173">
        <v>3</v>
      </c>
      <c r="C531" s="174" t="s">
        <v>540</v>
      </c>
      <c r="D531" s="175" t="s">
        <v>673</v>
      </c>
      <c r="E531" s="172" t="s">
        <v>751</v>
      </c>
      <c r="F531" s="176">
        <v>139.64999999999998</v>
      </c>
      <c r="G531" s="177">
        <v>6.54</v>
      </c>
      <c r="H531" s="176">
        <v>3.34</v>
      </c>
      <c r="I531" s="176">
        <v>8.9200000000000159</v>
      </c>
      <c r="J531" s="176">
        <f t="shared" si="18"/>
        <v>158.44999999999999</v>
      </c>
      <c r="K531" s="176">
        <v>36.647489170835357</v>
      </c>
      <c r="L531" s="176">
        <f t="shared" si="19"/>
        <v>195.09748917083533</v>
      </c>
      <c r="M531" s="176">
        <v>49.386933913931401</v>
      </c>
      <c r="N531" s="178">
        <v>2</v>
      </c>
      <c r="O531" s="171"/>
    </row>
    <row r="532" spans="1:15">
      <c r="A532" s="172">
        <v>526</v>
      </c>
      <c r="B532" s="173">
        <v>3</v>
      </c>
      <c r="C532" s="174" t="s">
        <v>540</v>
      </c>
      <c r="D532" s="175" t="s">
        <v>674</v>
      </c>
      <c r="E532" s="172" t="s">
        <v>752</v>
      </c>
      <c r="F532" s="176">
        <v>169.97</v>
      </c>
      <c r="G532" s="177">
        <v>6.79</v>
      </c>
      <c r="H532" s="176">
        <v>4.3899999999999997</v>
      </c>
      <c r="I532" s="176">
        <v>10.819999999999993</v>
      </c>
      <c r="J532" s="176">
        <f t="shared" si="18"/>
        <v>191.96999999999997</v>
      </c>
      <c r="K532" s="176">
        <v>44.40024295440368</v>
      </c>
      <c r="L532" s="176">
        <f t="shared" si="19"/>
        <v>236.37024295440364</v>
      </c>
      <c r="M532" s="176">
        <v>59.834709393861857</v>
      </c>
      <c r="N532" s="178">
        <v>2</v>
      </c>
      <c r="O532" s="171"/>
    </row>
    <row r="533" spans="1:15">
      <c r="A533" s="172">
        <v>527</v>
      </c>
      <c r="B533" s="173">
        <v>3</v>
      </c>
      <c r="C533" s="174" t="s">
        <v>548</v>
      </c>
      <c r="D533" s="175" t="s">
        <v>674</v>
      </c>
      <c r="E533" s="172" t="s">
        <v>753</v>
      </c>
      <c r="F533" s="176">
        <v>173.54</v>
      </c>
      <c r="G533" s="177">
        <v>6.79</v>
      </c>
      <c r="H533" s="176">
        <v>4.26</v>
      </c>
      <c r="I533" s="176">
        <v>10.180000000000007</v>
      </c>
      <c r="J533" s="176">
        <f t="shared" si="18"/>
        <v>194.76999999999998</v>
      </c>
      <c r="K533" s="176">
        <v>45.047847685728001</v>
      </c>
      <c r="L533" s="176">
        <f t="shared" si="19"/>
        <v>239.817847685728</v>
      </c>
      <c r="M533" s="176">
        <v>60.707435269273709</v>
      </c>
      <c r="N533" s="178">
        <v>2</v>
      </c>
      <c r="O533" s="171"/>
    </row>
    <row r="534" spans="1:15">
      <c r="A534" s="172">
        <v>528</v>
      </c>
      <c r="B534" s="173">
        <v>3</v>
      </c>
      <c r="C534" s="174" t="s">
        <v>548</v>
      </c>
      <c r="D534" s="175" t="s">
        <v>673</v>
      </c>
      <c r="E534" s="172" t="s">
        <v>754</v>
      </c>
      <c r="F534" s="176">
        <v>120.45</v>
      </c>
      <c r="G534" s="177">
        <v>5.1100000000000003</v>
      </c>
      <c r="H534" s="176">
        <v>3.11</v>
      </c>
      <c r="I534" s="176">
        <v>8.9499999999999886</v>
      </c>
      <c r="J534" s="176">
        <f t="shared" si="18"/>
        <v>137.62</v>
      </c>
      <c r="K534" s="176">
        <v>31.829772544590483</v>
      </c>
      <c r="L534" s="176">
        <f t="shared" si="19"/>
        <v>169.44977254459047</v>
      </c>
      <c r="M534" s="176">
        <v>42.894476776492525</v>
      </c>
      <c r="N534" s="178">
        <v>1</v>
      </c>
      <c r="O534" s="171"/>
    </row>
    <row r="535" spans="1:15">
      <c r="A535" s="172">
        <v>529</v>
      </c>
      <c r="B535" s="173">
        <v>3</v>
      </c>
      <c r="C535" s="174" t="s">
        <v>548</v>
      </c>
      <c r="D535" s="175" t="s">
        <v>673</v>
      </c>
      <c r="E535" s="172" t="s">
        <v>755</v>
      </c>
      <c r="F535" s="176">
        <v>116.2</v>
      </c>
      <c r="G535" s="177">
        <v>5.1100000000000003</v>
      </c>
      <c r="H535" s="176">
        <v>2.69</v>
      </c>
      <c r="I535" s="176">
        <v>8.61</v>
      </c>
      <c r="J535" s="176">
        <f t="shared" si="18"/>
        <v>132.61000000000001</v>
      </c>
      <c r="K535" s="176">
        <v>30.671022650328034</v>
      </c>
      <c r="L535" s="176">
        <f t="shared" si="19"/>
        <v>163.28102265032805</v>
      </c>
      <c r="M535" s="176">
        <v>41.332920835130608</v>
      </c>
      <c r="N535" s="178">
        <v>1</v>
      </c>
      <c r="O535" s="171"/>
    </row>
    <row r="536" spans="1:15">
      <c r="A536" s="172">
        <v>530</v>
      </c>
      <c r="B536" s="173">
        <v>3</v>
      </c>
      <c r="C536" s="174" t="s">
        <v>548</v>
      </c>
      <c r="D536" s="175" t="s">
        <v>673</v>
      </c>
      <c r="E536" s="172" t="s">
        <v>756</v>
      </c>
      <c r="F536" s="176">
        <v>136.41999999999999</v>
      </c>
      <c r="G536" s="177">
        <v>6.54</v>
      </c>
      <c r="H536" s="176">
        <v>3.76</v>
      </c>
      <c r="I536" s="176">
        <v>9.1200000000000045</v>
      </c>
      <c r="J536" s="176">
        <f t="shared" si="18"/>
        <v>155.83999999999997</v>
      </c>
      <c r="K536" s="176">
        <v>36.04382904627947</v>
      </c>
      <c r="L536" s="176">
        <f t="shared" si="19"/>
        <v>191.88382904627946</v>
      </c>
      <c r="M536" s="176">
        <v>48.573428722922493</v>
      </c>
      <c r="N536" s="178">
        <v>2</v>
      </c>
      <c r="O536" s="171"/>
    </row>
    <row r="537" spans="1:15">
      <c r="A537" s="172">
        <v>531</v>
      </c>
      <c r="B537" s="173">
        <v>3</v>
      </c>
      <c r="C537" s="174" t="s">
        <v>548</v>
      </c>
      <c r="D537" s="175" t="s">
        <v>673</v>
      </c>
      <c r="E537" s="172" t="s">
        <v>757</v>
      </c>
      <c r="F537" s="176">
        <v>139.64999999999998</v>
      </c>
      <c r="G537" s="177">
        <v>6.54</v>
      </c>
      <c r="H537" s="176">
        <v>3.34</v>
      </c>
      <c r="I537" s="176">
        <v>8.9200000000000159</v>
      </c>
      <c r="J537" s="176">
        <f t="shared" si="18"/>
        <v>158.44999999999999</v>
      </c>
      <c r="K537" s="176">
        <v>36.647489170835357</v>
      </c>
      <c r="L537" s="176">
        <f t="shared" si="19"/>
        <v>195.09748917083533</v>
      </c>
      <c r="M537" s="176">
        <v>49.386933913931401</v>
      </c>
      <c r="N537" s="178">
        <v>2</v>
      </c>
      <c r="O537" s="171"/>
    </row>
    <row r="538" spans="1:15">
      <c r="A538" s="172">
        <v>532</v>
      </c>
      <c r="B538" s="173">
        <v>3</v>
      </c>
      <c r="C538" s="174" t="s">
        <v>548</v>
      </c>
      <c r="D538" s="175" t="s">
        <v>674</v>
      </c>
      <c r="E538" s="172" t="s">
        <v>758</v>
      </c>
      <c r="F538" s="176">
        <v>169.97</v>
      </c>
      <c r="G538" s="177">
        <v>6.79</v>
      </c>
      <c r="H538" s="176">
        <v>4.3899999999999997</v>
      </c>
      <c r="I538" s="176">
        <v>10.819999999999993</v>
      </c>
      <c r="J538" s="176">
        <f t="shared" si="18"/>
        <v>191.96999999999997</v>
      </c>
      <c r="K538" s="176">
        <v>44.40024295440368</v>
      </c>
      <c r="L538" s="176">
        <f t="shared" si="19"/>
        <v>236.37024295440364</v>
      </c>
      <c r="M538" s="176">
        <v>59.834709393861857</v>
      </c>
      <c r="N538" s="178">
        <v>2</v>
      </c>
      <c r="O538" s="171"/>
    </row>
    <row r="539" spans="1:15">
      <c r="A539" s="172">
        <v>533</v>
      </c>
      <c r="B539" s="173">
        <v>3</v>
      </c>
      <c r="C539" s="174" t="s">
        <v>671</v>
      </c>
      <c r="D539" s="175" t="s">
        <v>674</v>
      </c>
      <c r="E539" s="172" t="s">
        <v>759</v>
      </c>
      <c r="F539" s="176">
        <v>173.54</v>
      </c>
      <c r="G539" s="177">
        <v>6.79</v>
      </c>
      <c r="H539" s="176">
        <v>4.26</v>
      </c>
      <c r="I539" s="176">
        <v>10.180000000000007</v>
      </c>
      <c r="J539" s="176">
        <f t="shared" si="18"/>
        <v>194.76999999999998</v>
      </c>
      <c r="K539" s="176">
        <v>45.047847685728001</v>
      </c>
      <c r="L539" s="176">
        <f t="shared" si="19"/>
        <v>239.817847685728</v>
      </c>
      <c r="M539" s="176">
        <v>60.707435269273709</v>
      </c>
      <c r="N539" s="178">
        <v>2</v>
      </c>
      <c r="O539" s="171"/>
    </row>
    <row r="540" spans="1:15">
      <c r="A540" s="172">
        <v>534</v>
      </c>
      <c r="B540" s="173">
        <v>3</v>
      </c>
      <c r="C540" s="174" t="s">
        <v>671</v>
      </c>
      <c r="D540" s="175" t="s">
        <v>673</v>
      </c>
      <c r="E540" s="172" t="s">
        <v>760</v>
      </c>
      <c r="F540" s="176">
        <v>120.45</v>
      </c>
      <c r="G540" s="177">
        <v>5.1100000000000003</v>
      </c>
      <c r="H540" s="176">
        <v>3.11</v>
      </c>
      <c r="I540" s="176">
        <v>8.9499999999999886</v>
      </c>
      <c r="J540" s="176">
        <f t="shared" si="18"/>
        <v>137.62</v>
      </c>
      <c r="K540" s="176">
        <v>31.829772544590483</v>
      </c>
      <c r="L540" s="176">
        <f t="shared" si="19"/>
        <v>169.44977254459047</v>
      </c>
      <c r="M540" s="176">
        <v>42.894476776492525</v>
      </c>
      <c r="N540" s="178">
        <v>1</v>
      </c>
      <c r="O540" s="171"/>
    </row>
    <row r="541" spans="1:15">
      <c r="A541" s="172">
        <v>535</v>
      </c>
      <c r="B541" s="173">
        <v>3</v>
      </c>
      <c r="C541" s="174" t="s">
        <v>671</v>
      </c>
      <c r="D541" s="175" t="s">
        <v>673</v>
      </c>
      <c r="E541" s="172" t="s">
        <v>761</v>
      </c>
      <c r="F541" s="176">
        <v>116.2</v>
      </c>
      <c r="G541" s="177">
        <v>5.1100000000000003</v>
      </c>
      <c r="H541" s="176">
        <v>2.69</v>
      </c>
      <c r="I541" s="176">
        <v>8.61</v>
      </c>
      <c r="J541" s="176">
        <f t="shared" si="18"/>
        <v>132.61000000000001</v>
      </c>
      <c r="K541" s="176">
        <v>30.671022650328034</v>
      </c>
      <c r="L541" s="176">
        <f t="shared" si="19"/>
        <v>163.28102265032805</v>
      </c>
      <c r="M541" s="176">
        <v>41.332920835130608</v>
      </c>
      <c r="N541" s="178">
        <v>1</v>
      </c>
      <c r="O541" s="171"/>
    </row>
    <row r="542" spans="1:15">
      <c r="A542" s="172">
        <v>536</v>
      </c>
      <c r="B542" s="173">
        <v>3</v>
      </c>
      <c r="C542" s="174" t="s">
        <v>671</v>
      </c>
      <c r="D542" s="175" t="s">
        <v>673</v>
      </c>
      <c r="E542" s="172" t="s">
        <v>762</v>
      </c>
      <c r="F542" s="176">
        <v>136.41999999999999</v>
      </c>
      <c r="G542" s="177">
        <v>6.54</v>
      </c>
      <c r="H542" s="176">
        <v>3.76</v>
      </c>
      <c r="I542" s="176">
        <v>9.1200000000000045</v>
      </c>
      <c r="J542" s="176">
        <f t="shared" si="18"/>
        <v>155.83999999999997</v>
      </c>
      <c r="K542" s="176">
        <v>36.04382904627947</v>
      </c>
      <c r="L542" s="176">
        <f t="shared" si="19"/>
        <v>191.88382904627946</v>
      </c>
      <c r="M542" s="176">
        <v>48.573428722922493</v>
      </c>
      <c r="N542" s="178">
        <v>2</v>
      </c>
      <c r="O542" s="171"/>
    </row>
    <row r="543" spans="1:15">
      <c r="A543" s="172">
        <v>537</v>
      </c>
      <c r="B543" s="173">
        <v>3</v>
      </c>
      <c r="C543" s="174" t="s">
        <v>671</v>
      </c>
      <c r="D543" s="175" t="s">
        <v>673</v>
      </c>
      <c r="E543" s="172" t="s">
        <v>763</v>
      </c>
      <c r="F543" s="176">
        <v>139.64999999999998</v>
      </c>
      <c r="G543" s="177">
        <v>6.54</v>
      </c>
      <c r="H543" s="176">
        <v>3.34</v>
      </c>
      <c r="I543" s="176">
        <v>8.9200000000000159</v>
      </c>
      <c r="J543" s="176">
        <f t="shared" si="18"/>
        <v>158.44999999999999</v>
      </c>
      <c r="K543" s="176">
        <v>36.647489170835357</v>
      </c>
      <c r="L543" s="176">
        <f t="shared" si="19"/>
        <v>195.09748917083533</v>
      </c>
      <c r="M543" s="176">
        <v>49.386933913931401</v>
      </c>
      <c r="N543" s="178">
        <v>2</v>
      </c>
      <c r="O543" s="171"/>
    </row>
    <row r="544" spans="1:15">
      <c r="A544" s="172">
        <v>538</v>
      </c>
      <c r="B544" s="173">
        <v>3</v>
      </c>
      <c r="C544" s="174" t="s">
        <v>671</v>
      </c>
      <c r="D544" s="175" t="s">
        <v>674</v>
      </c>
      <c r="E544" s="172" t="s">
        <v>764</v>
      </c>
      <c r="F544" s="176">
        <v>169.97</v>
      </c>
      <c r="G544" s="177">
        <v>6.79</v>
      </c>
      <c r="H544" s="176">
        <v>4.3899999999999997</v>
      </c>
      <c r="I544" s="176">
        <v>10.819999999999993</v>
      </c>
      <c r="J544" s="176">
        <f t="shared" si="18"/>
        <v>191.96999999999997</v>
      </c>
      <c r="K544" s="176">
        <v>44.40024295440368</v>
      </c>
      <c r="L544" s="176">
        <f t="shared" si="19"/>
        <v>236.37024295440364</v>
      </c>
      <c r="M544" s="176">
        <v>59.834709393861857</v>
      </c>
      <c r="N544" s="178">
        <v>2</v>
      </c>
      <c r="O544" s="171"/>
    </row>
    <row r="545" spans="1:15">
      <c r="A545" s="172">
        <v>539</v>
      </c>
      <c r="B545" s="173">
        <v>3</v>
      </c>
      <c r="C545" s="174" t="s">
        <v>672</v>
      </c>
      <c r="D545" s="175" t="s">
        <v>674</v>
      </c>
      <c r="E545" s="172" t="s">
        <v>765</v>
      </c>
      <c r="F545" s="176">
        <v>173.54</v>
      </c>
      <c r="G545" s="177">
        <v>6.79</v>
      </c>
      <c r="H545" s="176">
        <v>4.26</v>
      </c>
      <c r="I545" s="176">
        <v>10.180000000000007</v>
      </c>
      <c r="J545" s="176">
        <f t="shared" si="18"/>
        <v>194.76999999999998</v>
      </c>
      <c r="K545" s="176">
        <v>45.047847685728001</v>
      </c>
      <c r="L545" s="176">
        <f t="shared" si="19"/>
        <v>239.817847685728</v>
      </c>
      <c r="M545" s="176">
        <v>60.707435269273709</v>
      </c>
      <c r="N545" s="178">
        <v>2</v>
      </c>
      <c r="O545" s="171"/>
    </row>
    <row r="546" spans="1:15">
      <c r="A546" s="172">
        <v>540</v>
      </c>
      <c r="B546" s="173">
        <v>3</v>
      </c>
      <c r="C546" s="174" t="s">
        <v>672</v>
      </c>
      <c r="D546" s="175" t="s">
        <v>673</v>
      </c>
      <c r="E546" s="172" t="s">
        <v>766</v>
      </c>
      <c r="F546" s="176">
        <v>120.45</v>
      </c>
      <c r="G546" s="177">
        <v>5.1100000000000003</v>
      </c>
      <c r="H546" s="176">
        <v>3.11</v>
      </c>
      <c r="I546" s="176">
        <v>8.9499999999999886</v>
      </c>
      <c r="J546" s="176">
        <f t="shared" si="18"/>
        <v>137.62</v>
      </c>
      <c r="K546" s="176">
        <v>31.829772544590483</v>
      </c>
      <c r="L546" s="176">
        <f t="shared" si="19"/>
        <v>169.44977254459047</v>
      </c>
      <c r="M546" s="176">
        <v>42.894476776492525</v>
      </c>
      <c r="N546" s="178">
        <v>1</v>
      </c>
      <c r="O546" s="171"/>
    </row>
    <row r="547" spans="1:15">
      <c r="A547" s="172">
        <v>541</v>
      </c>
      <c r="B547" s="173">
        <v>3</v>
      </c>
      <c r="C547" s="174" t="s">
        <v>672</v>
      </c>
      <c r="D547" s="175" t="s">
        <v>673</v>
      </c>
      <c r="E547" s="172" t="s">
        <v>767</v>
      </c>
      <c r="F547" s="176">
        <v>116.2</v>
      </c>
      <c r="G547" s="177">
        <v>5.1100000000000003</v>
      </c>
      <c r="H547" s="176">
        <v>2.69</v>
      </c>
      <c r="I547" s="176">
        <v>8.61</v>
      </c>
      <c r="J547" s="176">
        <f t="shared" si="18"/>
        <v>132.61000000000001</v>
      </c>
      <c r="K547" s="176">
        <v>30.671022650328034</v>
      </c>
      <c r="L547" s="176">
        <f t="shared" si="19"/>
        <v>163.28102265032805</v>
      </c>
      <c r="M547" s="176">
        <v>41.332920835130608</v>
      </c>
      <c r="N547" s="178">
        <v>1</v>
      </c>
      <c r="O547" s="171"/>
    </row>
    <row r="548" spans="1:15">
      <c r="A548" s="172">
        <v>542</v>
      </c>
      <c r="B548" s="173">
        <v>3</v>
      </c>
      <c r="C548" s="174" t="s">
        <v>672</v>
      </c>
      <c r="D548" s="175" t="s">
        <v>673</v>
      </c>
      <c r="E548" s="172" t="s">
        <v>768</v>
      </c>
      <c r="F548" s="176">
        <v>136.41999999999999</v>
      </c>
      <c r="G548" s="177">
        <v>6.54</v>
      </c>
      <c r="H548" s="176">
        <v>3.76</v>
      </c>
      <c r="I548" s="176">
        <v>9.1200000000000045</v>
      </c>
      <c r="J548" s="176">
        <f t="shared" si="18"/>
        <v>155.83999999999997</v>
      </c>
      <c r="K548" s="176">
        <v>36.04382904627947</v>
      </c>
      <c r="L548" s="176">
        <f t="shared" si="19"/>
        <v>191.88382904627946</v>
      </c>
      <c r="M548" s="176">
        <v>48.573428722922493</v>
      </c>
      <c r="N548" s="178">
        <v>2</v>
      </c>
      <c r="O548" s="171"/>
    </row>
    <row r="549" spans="1:15">
      <c r="A549" s="172">
        <v>543</v>
      </c>
      <c r="B549" s="173">
        <v>3</v>
      </c>
      <c r="C549" s="174" t="s">
        <v>672</v>
      </c>
      <c r="D549" s="175" t="s">
        <v>673</v>
      </c>
      <c r="E549" s="172" t="s">
        <v>769</v>
      </c>
      <c r="F549" s="176">
        <v>139.64999999999998</v>
      </c>
      <c r="G549" s="177">
        <v>6.54</v>
      </c>
      <c r="H549" s="176">
        <v>3.34</v>
      </c>
      <c r="I549" s="176">
        <v>8.9200000000000159</v>
      </c>
      <c r="J549" s="176">
        <f t="shared" si="18"/>
        <v>158.44999999999999</v>
      </c>
      <c r="K549" s="176">
        <v>36.647489170835357</v>
      </c>
      <c r="L549" s="176">
        <f t="shared" si="19"/>
        <v>195.09748917083533</v>
      </c>
      <c r="M549" s="176">
        <v>49.386933913931401</v>
      </c>
      <c r="N549" s="178">
        <v>2</v>
      </c>
      <c r="O549" s="171"/>
    </row>
    <row r="550" spans="1:15">
      <c r="A550" s="172">
        <v>544</v>
      </c>
      <c r="B550" s="173">
        <v>3</v>
      </c>
      <c r="C550" s="174" t="s">
        <v>672</v>
      </c>
      <c r="D550" s="175" t="s">
        <v>674</v>
      </c>
      <c r="E550" s="172" t="s">
        <v>770</v>
      </c>
      <c r="F550" s="176">
        <v>169.97</v>
      </c>
      <c r="G550" s="177">
        <v>6.79</v>
      </c>
      <c r="H550" s="176">
        <v>4.3899999999999997</v>
      </c>
      <c r="I550" s="176">
        <v>10.819999999999993</v>
      </c>
      <c r="J550" s="176">
        <f t="shared" si="18"/>
        <v>191.96999999999997</v>
      </c>
      <c r="K550" s="176">
        <v>44.40024295440368</v>
      </c>
      <c r="L550" s="176">
        <f t="shared" si="19"/>
        <v>236.37024295440364</v>
      </c>
      <c r="M550" s="176">
        <v>59.834709393861857</v>
      </c>
      <c r="N550" s="178">
        <v>2</v>
      </c>
      <c r="O550" s="171"/>
    </row>
    <row r="551" spans="1:15">
      <c r="A551" s="217" t="s">
        <v>790</v>
      </c>
      <c r="B551" s="218"/>
      <c r="C551" s="218"/>
      <c r="D551" s="218"/>
      <c r="E551" s="219"/>
      <c r="F551" s="179">
        <f>SUM(F383:F550)</f>
        <v>23974.440000000035</v>
      </c>
      <c r="G551" s="179">
        <f t="shared" ref="G551:N551" si="20">SUM(G383:G550)</f>
        <v>1032.6399999999992</v>
      </c>
      <c r="H551" s="179">
        <f t="shared" si="20"/>
        <v>603.39999999999964</v>
      </c>
      <c r="I551" s="179">
        <f t="shared" si="20"/>
        <v>1584.8000000000004</v>
      </c>
      <c r="J551" s="179">
        <f t="shared" si="20"/>
        <v>27195.280000000039</v>
      </c>
      <c r="K551" s="179">
        <f t="shared" si="20"/>
        <v>6289.9257134606287</v>
      </c>
      <c r="L551" s="179">
        <f t="shared" si="20"/>
        <v>33485.205713460637</v>
      </c>
      <c r="M551" s="179">
        <f t="shared" si="20"/>
        <v>8476.4373375251434</v>
      </c>
      <c r="N551" s="179">
        <f t="shared" si="20"/>
        <v>280</v>
      </c>
      <c r="O551" s="171"/>
    </row>
    <row r="552" spans="1:15">
      <c r="A552" s="189"/>
      <c r="B552" s="190"/>
      <c r="C552" s="190"/>
      <c r="D552" s="190"/>
      <c r="E552" s="191" t="s">
        <v>785</v>
      </c>
      <c r="F552" s="179">
        <f>F193</f>
        <v>21278.450000000041</v>
      </c>
      <c r="G552" s="179">
        <f t="shared" ref="G552:N552" si="21">G193</f>
        <v>1038.2599999999986</v>
      </c>
      <c r="H552" s="179">
        <f t="shared" si="21"/>
        <v>562.98000000000013</v>
      </c>
      <c r="I552" s="179">
        <f t="shared" si="21"/>
        <v>1634.42</v>
      </c>
      <c r="J552" s="179">
        <f t="shared" si="21"/>
        <v>24514.110000000015</v>
      </c>
      <c r="K552" s="179">
        <f t="shared" si="21"/>
        <v>5669.8048643589045</v>
      </c>
      <c r="L552" s="179">
        <f t="shared" si="21"/>
        <v>30183.914864358965</v>
      </c>
      <c r="M552" s="179">
        <f t="shared" si="21"/>
        <v>7640.7493248901474</v>
      </c>
      <c r="N552" s="179">
        <f t="shared" si="21"/>
        <v>256</v>
      </c>
      <c r="O552" s="171"/>
    </row>
    <row r="553" spans="1:15">
      <c r="A553" s="189"/>
      <c r="B553" s="190"/>
      <c r="C553" s="190"/>
      <c r="D553" s="190"/>
      <c r="E553" s="191" t="s">
        <v>786</v>
      </c>
      <c r="F553" s="179">
        <f>F382</f>
        <v>21360.26000000002</v>
      </c>
      <c r="G553" s="179">
        <f t="shared" ref="G553:N553" si="22">G382</f>
        <v>1036.9099999999978</v>
      </c>
      <c r="H553" s="179">
        <f t="shared" si="22"/>
        <v>577.28999999999962</v>
      </c>
      <c r="I553" s="179">
        <f t="shared" si="22"/>
        <v>1566.2599999999986</v>
      </c>
      <c r="J553" s="179">
        <f t="shared" si="22"/>
        <v>24540.720000000001</v>
      </c>
      <c r="K553" s="179">
        <f t="shared" si="22"/>
        <v>5675.9594221805191</v>
      </c>
      <c r="L553" s="179">
        <f t="shared" si="22"/>
        <v>30216.679422180536</v>
      </c>
      <c r="M553" s="179">
        <f t="shared" si="22"/>
        <v>7649.0433375846897</v>
      </c>
      <c r="N553" s="179">
        <f t="shared" si="22"/>
        <v>242</v>
      </c>
      <c r="O553" s="171"/>
    </row>
    <row r="554" spans="1:15">
      <c r="A554" s="189"/>
      <c r="B554" s="190"/>
      <c r="C554" s="190"/>
      <c r="D554" s="190"/>
      <c r="E554" s="191" t="s">
        <v>787</v>
      </c>
      <c r="F554" s="179">
        <f>F551</f>
        <v>23974.440000000035</v>
      </c>
      <c r="G554" s="179">
        <f t="shared" ref="G554:N554" si="23">G551</f>
        <v>1032.6399999999992</v>
      </c>
      <c r="H554" s="179">
        <f t="shared" si="23"/>
        <v>603.39999999999964</v>
      </c>
      <c r="I554" s="179">
        <f t="shared" si="23"/>
        <v>1584.8000000000004</v>
      </c>
      <c r="J554" s="179">
        <f t="shared" si="23"/>
        <v>27195.280000000039</v>
      </c>
      <c r="K554" s="179">
        <f t="shared" si="23"/>
        <v>6289.9257134606287</v>
      </c>
      <c r="L554" s="179">
        <f t="shared" si="23"/>
        <v>33485.205713460637</v>
      </c>
      <c r="M554" s="179">
        <f t="shared" si="23"/>
        <v>8476.4373375251434</v>
      </c>
      <c r="N554" s="179">
        <f t="shared" si="23"/>
        <v>280</v>
      </c>
      <c r="O554" s="171"/>
    </row>
    <row r="555" spans="1:15">
      <c r="A555" s="220" t="s">
        <v>195</v>
      </c>
      <c r="B555" s="221"/>
      <c r="C555" s="221"/>
      <c r="D555" s="221"/>
      <c r="E555" s="221"/>
      <c r="F555" s="221"/>
      <c r="G555" s="221"/>
      <c r="H555" s="221"/>
      <c r="I555" s="221"/>
      <c r="J555" s="221"/>
      <c r="K555" s="222"/>
      <c r="L555" s="169">
        <f>L554+L553+L552</f>
        <v>93885.800000000134</v>
      </c>
      <c r="M555" s="169">
        <f>M554+M553+M552</f>
        <v>23766.229999999981</v>
      </c>
      <c r="N555" s="182">
        <f>N554+N553+N552</f>
        <v>778</v>
      </c>
      <c r="O555" s="171"/>
    </row>
    <row r="556" spans="1:15">
      <c r="A556" s="220" t="s">
        <v>784</v>
      </c>
      <c r="B556" s="221"/>
      <c r="C556" s="221"/>
      <c r="D556" s="221"/>
      <c r="E556" s="221"/>
      <c r="F556" s="221"/>
      <c r="G556" s="221"/>
      <c r="H556" s="221"/>
      <c r="I556" s="221"/>
      <c r="J556" s="221"/>
      <c r="K556" s="221"/>
      <c r="L556" s="185"/>
      <c r="M556" s="181">
        <v>443.1</v>
      </c>
      <c r="N556" s="203"/>
      <c r="O556" s="171"/>
    </row>
    <row r="557" spans="1:15">
      <c r="A557" s="220" t="s">
        <v>771</v>
      </c>
      <c r="B557" s="221"/>
      <c r="C557" s="221"/>
      <c r="D557" s="221"/>
      <c r="E557" s="221"/>
      <c r="F557" s="221"/>
      <c r="G557" s="221"/>
      <c r="H557" s="221"/>
      <c r="I557" s="221"/>
      <c r="J557" s="221"/>
      <c r="K557" s="221"/>
      <c r="L557" s="185"/>
      <c r="M557" s="169">
        <v>2740.67</v>
      </c>
      <c r="N557" s="203"/>
      <c r="O557" s="171"/>
    </row>
    <row r="558" spans="1:15">
      <c r="A558" s="223" t="s">
        <v>38</v>
      </c>
      <c r="B558" s="224"/>
      <c r="C558" s="224"/>
      <c r="D558" s="224"/>
      <c r="E558" s="224"/>
      <c r="F558" s="224"/>
      <c r="G558" s="224"/>
      <c r="H558" s="224"/>
      <c r="I558" s="224"/>
      <c r="J558" s="224"/>
      <c r="K558" s="224"/>
      <c r="L558" s="186"/>
      <c r="M558" s="180"/>
      <c r="N558" s="204">
        <v>78</v>
      </c>
      <c r="O558" s="171"/>
    </row>
    <row r="559" spans="1:15">
      <c r="A559" s="223" t="s">
        <v>783</v>
      </c>
      <c r="B559" s="224"/>
      <c r="C559" s="224"/>
      <c r="D559" s="224"/>
      <c r="E559" s="224"/>
      <c r="F559" s="224"/>
      <c r="G559" s="224"/>
      <c r="H559" s="224"/>
      <c r="I559" s="224"/>
      <c r="J559" s="224"/>
      <c r="K559" s="224"/>
      <c r="L559" s="186"/>
      <c r="M559" s="182">
        <f>SUM(M555:M558)</f>
        <v>26949.999999999978</v>
      </c>
      <c r="N559" s="182">
        <f>SUM(N555:N558)</f>
        <v>856</v>
      </c>
      <c r="O559" s="171"/>
    </row>
    <row r="560" spans="1:15">
      <c r="C560" s="83"/>
      <c r="F560" s="85"/>
      <c r="I560" s="85"/>
      <c r="J560" s="85"/>
      <c r="K560" s="85"/>
      <c r="L560" s="85"/>
      <c r="M560" s="88"/>
    </row>
    <row r="561" spans="1:13">
      <c r="A561" s="200" t="s">
        <v>196</v>
      </c>
      <c r="B561" s="201"/>
      <c r="C561" s="201"/>
      <c r="D561" s="201"/>
      <c r="E561" s="201"/>
      <c r="F561" s="201"/>
      <c r="G561" s="202"/>
      <c r="H561" s="83"/>
      <c r="I561" s="83"/>
      <c r="L561" s="87"/>
      <c r="M561" s="88"/>
    </row>
    <row r="562" spans="1:13">
      <c r="L562" s="85"/>
    </row>
    <row r="565" spans="1:13">
      <c r="F565" s="85"/>
      <c r="H565" s="85"/>
      <c r="I565" s="85"/>
      <c r="J565" s="85"/>
      <c r="K565" s="85"/>
      <c r="L565" s="85"/>
      <c r="M565" s="85"/>
    </row>
    <row r="567" spans="1:13">
      <c r="G567" s="86"/>
      <c r="J567" s="188"/>
      <c r="K567" s="188"/>
      <c r="L567" s="188"/>
    </row>
  </sheetData>
  <autoFilter ref="A4:P551" xr:uid="{302AFFC2-AA48-401E-B4C9-06E6F80C63C1}"/>
  <mergeCells count="24">
    <mergeCell ref="A557:K557"/>
    <mergeCell ref="A558:K558"/>
    <mergeCell ref="A559:K559"/>
    <mergeCell ref="A193:E193"/>
    <mergeCell ref="A382:E382"/>
    <mergeCell ref="A551:E551"/>
    <mergeCell ref="A555:K555"/>
    <mergeCell ref="A556:K556"/>
    <mergeCell ref="N3:O3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0866141732283472" right="0.70866141732283472" top="0.74803149606299213" bottom="2.3228346456692917" header="0.31496062992125984" footer="0.31496062992125984"/>
  <pageSetup paperSize="5" scale="73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22C9-F67D-46E8-9B19-0F6E7ADC027E}">
  <dimension ref="C2:J112"/>
  <sheetViews>
    <sheetView topLeftCell="A22" zoomScale="145" zoomScaleNormal="145" workbookViewId="0">
      <selection activeCell="F100" sqref="F100"/>
    </sheetView>
  </sheetViews>
  <sheetFormatPr defaultColWidth="8.69921875" defaultRowHeight="14.4"/>
  <cols>
    <col min="1" max="2" width="8.69921875" style="1"/>
    <col min="3" max="3" width="37" style="1" customWidth="1"/>
    <col min="4" max="5" width="16.5" style="1" customWidth="1"/>
    <col min="6" max="6" width="26.09765625" style="1" customWidth="1"/>
    <col min="7" max="7" width="13.69921875" style="1" bestFit="1" customWidth="1"/>
    <col min="8" max="9" width="8.69921875" style="1"/>
    <col min="10" max="10" width="13.8984375" style="1" bestFit="1" customWidth="1"/>
    <col min="11" max="11" width="10.69921875" style="1" bestFit="1" customWidth="1"/>
    <col min="12" max="13" width="8.69921875" style="1"/>
    <col min="14" max="14" width="11.69921875" style="1" customWidth="1"/>
    <col min="15" max="16384" width="8.69921875" style="1"/>
  </cols>
  <sheetData>
    <row r="2" spans="3:7" ht="15" thickBot="1"/>
    <row r="3" spans="3:7">
      <c r="C3" s="90" t="s">
        <v>4</v>
      </c>
      <c r="D3" s="91" t="s">
        <v>138</v>
      </c>
      <c r="E3" s="92" t="s">
        <v>139</v>
      </c>
      <c r="F3" s="93" t="s">
        <v>23</v>
      </c>
    </row>
    <row r="4" spans="3:7">
      <c r="C4" s="167" t="s">
        <v>140</v>
      </c>
      <c r="D4" s="89">
        <v>25800</v>
      </c>
      <c r="E4" s="94">
        <f>D4*10.764</f>
        <v>277711.2</v>
      </c>
      <c r="F4" s="95" t="s">
        <v>136</v>
      </c>
    </row>
    <row r="5" spans="3:7">
      <c r="C5" s="96" t="s">
        <v>194</v>
      </c>
      <c r="D5" s="29">
        <v>25778.26</v>
      </c>
      <c r="E5" s="94">
        <f>D5*10.764</f>
        <v>277477.19063999999</v>
      </c>
      <c r="F5" s="95" t="s">
        <v>136</v>
      </c>
    </row>
    <row r="6" spans="3:7">
      <c r="C6" s="97" t="s">
        <v>135</v>
      </c>
      <c r="D6" s="98">
        <v>2391.9899999999998</v>
      </c>
      <c r="E6" s="94">
        <f t="shared" ref="E6:E10" si="0">D6*10.764</f>
        <v>25747.380359999996</v>
      </c>
      <c r="F6" s="99"/>
    </row>
    <row r="7" spans="3:7">
      <c r="C7" s="97" t="s">
        <v>178</v>
      </c>
      <c r="D7" s="98">
        <v>1329.89</v>
      </c>
      <c r="E7" s="94">
        <f t="shared" si="0"/>
        <v>14314.935960000001</v>
      </c>
      <c r="F7" s="100"/>
    </row>
    <row r="8" spans="3:7">
      <c r="C8" s="97" t="s">
        <v>179</v>
      </c>
      <c r="D8" s="98">
        <v>579.41</v>
      </c>
      <c r="E8" s="94">
        <f t="shared" si="0"/>
        <v>6236.7692399999996</v>
      </c>
      <c r="F8" s="100"/>
    </row>
    <row r="9" spans="3:7">
      <c r="C9" s="97" t="s">
        <v>137</v>
      </c>
      <c r="D9" s="98">
        <v>240</v>
      </c>
      <c r="E9" s="94">
        <f t="shared" si="0"/>
        <v>2583.3599999999997</v>
      </c>
      <c r="F9" s="100"/>
    </row>
    <row r="10" spans="3:7">
      <c r="C10" s="97" t="s">
        <v>42</v>
      </c>
      <c r="D10" s="98">
        <v>402.57</v>
      </c>
      <c r="E10" s="94">
        <f t="shared" si="0"/>
        <v>4333.2634799999996</v>
      </c>
      <c r="F10" s="100"/>
    </row>
    <row r="11" spans="3:7" ht="15" thickBot="1">
      <c r="C11" s="101"/>
      <c r="D11" s="102">
        <f>D5-(D6+D7+D8+D9+D10)</f>
        <v>20834.399999999998</v>
      </c>
      <c r="E11" s="103">
        <f>D11*10.764</f>
        <v>224261.48159999997</v>
      </c>
      <c r="F11" s="104"/>
      <c r="G11" s="105"/>
    </row>
    <row r="12" spans="3:7" ht="15" thickBot="1">
      <c r="D12" s="106"/>
      <c r="E12" s="106"/>
      <c r="F12" s="107"/>
      <c r="G12" s="105"/>
    </row>
    <row r="13" spans="3:7">
      <c r="C13" s="108" t="s">
        <v>141</v>
      </c>
      <c r="D13" s="109">
        <v>2733.07</v>
      </c>
      <c r="E13" s="94">
        <f>D13*10.764</f>
        <v>29418.765479999998</v>
      </c>
      <c r="F13" s="110"/>
      <c r="G13" s="105">
        <f>D13+D14+D15+D16+D18</f>
        <v>25778.359999999997</v>
      </c>
    </row>
    <row r="14" spans="3:7">
      <c r="C14" s="111" t="s">
        <v>142</v>
      </c>
      <c r="D14" s="112">
        <v>18504</v>
      </c>
      <c r="E14" s="94">
        <f t="shared" ref="E14:E19" si="1">D14*10.764</f>
        <v>199177.05599999998</v>
      </c>
      <c r="F14" s="113">
        <v>18599.37</v>
      </c>
      <c r="G14" s="105"/>
    </row>
    <row r="15" spans="3:7">
      <c r="C15" s="111" t="s">
        <v>143</v>
      </c>
      <c r="D15" s="114">
        <f>D6</f>
        <v>2391.9899999999998</v>
      </c>
      <c r="E15" s="94">
        <f t="shared" si="1"/>
        <v>25747.380359999996</v>
      </c>
      <c r="F15" s="115"/>
      <c r="G15" s="105"/>
    </row>
    <row r="16" spans="3:7">
      <c r="C16" s="111" t="s">
        <v>144</v>
      </c>
      <c r="D16" s="114">
        <f>D9</f>
        <v>240</v>
      </c>
      <c r="E16" s="94">
        <f t="shared" si="1"/>
        <v>2583.3599999999997</v>
      </c>
      <c r="F16" s="116">
        <f>D13+D14+D16</f>
        <v>21477.07</v>
      </c>
      <c r="G16" s="105" t="s">
        <v>183</v>
      </c>
    </row>
    <row r="17" spans="3:10">
      <c r="C17" s="111"/>
      <c r="D17" s="114">
        <f>SUM(D13:D16)</f>
        <v>23869.059999999998</v>
      </c>
      <c r="E17" s="94">
        <f t="shared" si="1"/>
        <v>256926.56183999995</v>
      </c>
      <c r="F17" s="116">
        <f>D13+D14</f>
        <v>21237.07</v>
      </c>
      <c r="G17" s="105" t="s">
        <v>184</v>
      </c>
    </row>
    <row r="18" spans="3:10" ht="15" thickBot="1">
      <c r="C18" s="111" t="s">
        <v>145</v>
      </c>
      <c r="D18" s="114">
        <f>D7+D8</f>
        <v>1909.3000000000002</v>
      </c>
      <c r="E18" s="139">
        <f t="shared" si="1"/>
        <v>20551.7052</v>
      </c>
      <c r="F18" s="115"/>
      <c r="G18" s="105"/>
    </row>
    <row r="19" spans="3:10" ht="15" thickBot="1">
      <c r="C19" s="117" t="s">
        <v>140</v>
      </c>
      <c r="D19" s="137">
        <f>D17+D18</f>
        <v>25778.359999999997</v>
      </c>
      <c r="E19" s="140">
        <f t="shared" si="1"/>
        <v>277478.26703999995</v>
      </c>
      <c r="F19" s="138"/>
      <c r="G19" s="105"/>
    </row>
    <row r="20" spans="3:10" ht="15" thickBot="1">
      <c r="D20" s="106"/>
      <c r="E20" s="106"/>
      <c r="F20" s="107"/>
      <c r="G20" s="105"/>
    </row>
    <row r="21" spans="3:10">
      <c r="C21" s="141" t="s">
        <v>146</v>
      </c>
      <c r="D21" s="142"/>
      <c r="E21" s="152"/>
      <c r="F21" s="107"/>
      <c r="G21" s="105"/>
    </row>
    <row r="22" spans="3:10">
      <c r="C22" s="144" t="s">
        <v>147</v>
      </c>
      <c r="D22" s="145">
        <f>(D15*D13)/F$16</f>
        <v>304.39329523533701</v>
      </c>
      <c r="E22" s="146">
        <f t="shared" ref="E22:E25" si="2">D22*10.764</f>
        <v>3276.4894299131674</v>
      </c>
      <c r="F22" s="107"/>
      <c r="G22" s="105"/>
    </row>
    <row r="23" spans="3:10">
      <c r="C23" s="144" t="s">
        <v>148</v>
      </c>
      <c r="D23" s="145">
        <f>(D15*D14)/F$16</f>
        <v>2060.8669134104416</v>
      </c>
      <c r="E23" s="146">
        <f t="shared" si="2"/>
        <v>22183.171455949992</v>
      </c>
      <c r="F23" s="107"/>
      <c r="G23" s="105"/>
    </row>
    <row r="24" spans="3:10">
      <c r="C24" s="144" t="s">
        <v>149</v>
      </c>
      <c r="D24" s="145">
        <f>(D16*D15)/F$16</f>
        <v>26.729791354221035</v>
      </c>
      <c r="E24" s="146">
        <f t="shared" si="2"/>
        <v>287.71947413683523</v>
      </c>
      <c r="F24" s="107"/>
      <c r="G24" s="105"/>
    </row>
    <row r="25" spans="3:10" ht="15" thickBot="1">
      <c r="C25" s="130" t="s">
        <v>150</v>
      </c>
      <c r="D25" s="147">
        <f>SUM(D22:D24)</f>
        <v>2391.9899999999998</v>
      </c>
      <c r="E25" s="148">
        <f t="shared" si="2"/>
        <v>25747.380359999996</v>
      </c>
      <c r="F25" s="107"/>
      <c r="G25" s="105"/>
    </row>
    <row r="26" spans="3:10">
      <c r="C26" s="120"/>
      <c r="D26" s="121"/>
      <c r="E26" s="105"/>
      <c r="F26" s="107"/>
      <c r="G26" s="105"/>
    </row>
    <row r="27" spans="3:10" ht="15" thickBot="1">
      <c r="C27" s="120"/>
      <c r="D27" s="121"/>
      <c r="E27" s="121"/>
      <c r="F27" s="107"/>
      <c r="G27" s="105"/>
      <c r="I27" s="105">
        <f>D13-(D22+D29+D34)</f>
        <v>2205.7205977216481</v>
      </c>
    </row>
    <row r="28" spans="3:10">
      <c r="C28" s="141" t="s">
        <v>151</v>
      </c>
      <c r="D28" s="142"/>
      <c r="E28" s="143"/>
      <c r="F28" s="107"/>
      <c r="G28" s="105"/>
    </row>
    <row r="29" spans="3:10">
      <c r="C29" s="144" t="s">
        <v>172</v>
      </c>
      <c r="D29" s="145">
        <f>(D$10*D13)/F$17</f>
        <v>51.808087928325335</v>
      </c>
      <c r="E29" s="146">
        <f t="shared" ref="E29:E31" si="3">D29*10.764</f>
        <v>557.66225846049383</v>
      </c>
      <c r="F29" s="107"/>
      <c r="G29" s="105"/>
    </row>
    <row r="30" spans="3:10">
      <c r="C30" s="144" t="s">
        <v>173</v>
      </c>
      <c r="D30" s="145">
        <f>(D$10*D14)/F$17</f>
        <v>350.76191207167471</v>
      </c>
      <c r="E30" s="146">
        <f t="shared" si="3"/>
        <v>3775.6012215395062</v>
      </c>
      <c r="F30" s="107"/>
      <c r="G30" s="105"/>
    </row>
    <row r="31" spans="3:10" ht="15" thickBot="1">
      <c r="C31" s="130" t="s">
        <v>152</v>
      </c>
      <c r="D31" s="147">
        <f>SUM(D29:D30)</f>
        <v>402.57000000000005</v>
      </c>
      <c r="E31" s="148">
        <f t="shared" si="3"/>
        <v>4333.2634800000005</v>
      </c>
      <c r="F31" s="107"/>
      <c r="G31" s="105"/>
      <c r="J31" s="105"/>
    </row>
    <row r="32" spans="3:10" ht="15" thickBot="1">
      <c r="C32" s="120"/>
      <c r="D32" s="121"/>
      <c r="E32" s="121"/>
      <c r="F32" s="107"/>
      <c r="G32" s="105"/>
    </row>
    <row r="33" spans="3:10">
      <c r="C33" s="141" t="s">
        <v>180</v>
      </c>
      <c r="D33" s="142"/>
      <c r="E33" s="143"/>
      <c r="F33" s="107"/>
      <c r="G33" s="105"/>
    </row>
    <row r="34" spans="3:10">
      <c r="C34" s="144" t="s">
        <v>174</v>
      </c>
      <c r="D34" s="145">
        <f>(D$7*D$13)/F17</f>
        <v>171.14801911468959</v>
      </c>
      <c r="E34" s="146">
        <f t="shared" ref="E34:E36" si="4">D34*10.764</f>
        <v>1842.2372777505186</v>
      </c>
      <c r="F34" s="107"/>
      <c r="G34" s="105"/>
      <c r="J34" s="1">
        <f>I27*3.25</f>
        <v>7168.5919425953562</v>
      </c>
    </row>
    <row r="35" spans="3:10">
      <c r="C35" s="144" t="s">
        <v>175</v>
      </c>
      <c r="D35" s="145">
        <f>(D7*D14)/F17</f>
        <v>1158.7419808853106</v>
      </c>
      <c r="E35" s="146">
        <f t="shared" si="4"/>
        <v>12472.698682249482</v>
      </c>
      <c r="F35" s="107"/>
      <c r="G35" s="105"/>
    </row>
    <row r="36" spans="3:10" ht="15" thickBot="1">
      <c r="C36" s="130" t="s">
        <v>182</v>
      </c>
      <c r="D36" s="147">
        <f>SUM(D34:D35)</f>
        <v>1329.89</v>
      </c>
      <c r="E36" s="148">
        <f t="shared" si="4"/>
        <v>14314.935960000001</v>
      </c>
      <c r="F36" s="136">
        <f>D36-D7</f>
        <v>0</v>
      </c>
      <c r="G36" s="105"/>
    </row>
    <row r="37" spans="3:10" ht="15" thickBot="1">
      <c r="C37" s="149"/>
      <c r="D37" s="150"/>
      <c r="E37" s="151"/>
      <c r="F37" s="107"/>
      <c r="G37" s="105"/>
    </row>
    <row r="38" spans="3:10">
      <c r="C38" s="141" t="s">
        <v>181</v>
      </c>
      <c r="D38" s="142"/>
      <c r="E38" s="143"/>
      <c r="F38" s="107"/>
      <c r="G38" s="105"/>
    </row>
    <row r="39" spans="3:10">
      <c r="C39" s="144" t="s">
        <v>174</v>
      </c>
      <c r="D39" s="145">
        <f>(D$8*D$13)/F17</f>
        <v>74.566222586260722</v>
      </c>
      <c r="E39" s="146">
        <f t="shared" ref="E39:E41" si="5">D39*10.764</f>
        <v>802.63081991851038</v>
      </c>
      <c r="F39" s="107"/>
      <c r="G39" s="105"/>
      <c r="J39" s="1">
        <f>I31*3.25</f>
        <v>0</v>
      </c>
    </row>
    <row r="40" spans="3:10">
      <c r="C40" s="144" t="s">
        <v>175</v>
      </c>
      <c r="D40" s="145">
        <f>(D8*D14)/F17</f>
        <v>504.84377741373925</v>
      </c>
      <c r="E40" s="146">
        <f t="shared" si="5"/>
        <v>5434.1384200814891</v>
      </c>
      <c r="F40" s="136"/>
      <c r="G40" s="105"/>
    </row>
    <row r="41" spans="3:10" ht="15" thickBot="1">
      <c r="C41" s="130" t="s">
        <v>182</v>
      </c>
      <c r="D41" s="147">
        <f>SUM(D39:D40)</f>
        <v>579.41</v>
      </c>
      <c r="E41" s="148">
        <f t="shared" si="5"/>
        <v>6236.7692399999996</v>
      </c>
      <c r="F41" s="136">
        <f>D41-D8</f>
        <v>0</v>
      </c>
      <c r="G41" s="105"/>
    </row>
    <row r="42" spans="3:10">
      <c r="C42" s="120"/>
      <c r="D42" s="121"/>
      <c r="E42" s="105"/>
      <c r="F42" s="107"/>
      <c r="G42" s="105"/>
    </row>
    <row r="43" spans="3:10" ht="15" thickBot="1">
      <c r="C43" s="122"/>
      <c r="D43" s="123"/>
      <c r="E43" s="123"/>
      <c r="F43" s="107"/>
      <c r="G43" s="105"/>
    </row>
    <row r="44" spans="3:10">
      <c r="C44" s="108"/>
      <c r="D44" s="124"/>
      <c r="E44" s="124"/>
      <c r="F44" s="125"/>
      <c r="G44" s="1">
        <f>3.25-[1]SUMMARY!D40</f>
        <v>1.58</v>
      </c>
    </row>
    <row r="45" spans="3:10">
      <c r="C45" s="97" t="s">
        <v>153</v>
      </c>
      <c r="D45" s="118">
        <f>D14</f>
        <v>18504</v>
      </c>
      <c r="E45" s="118">
        <f>D45*10.764</f>
        <v>199177.05599999998</v>
      </c>
      <c r="F45" s="126"/>
      <c r="G45" s="82">
        <f>D47/G44</f>
        <v>13331.689873417721</v>
      </c>
      <c r="H45" s="1">
        <f>G45+D48</f>
        <v>25944.905442279996</v>
      </c>
    </row>
    <row r="46" spans="3:10">
      <c r="C46" s="97" t="s">
        <v>154</v>
      </c>
      <c r="D46" s="118">
        <f>D10</f>
        <v>402.57</v>
      </c>
      <c r="E46" s="118">
        <f t="shared" ref="E46:E49" si="6">D46*10.764</f>
        <v>4333.2634799999996</v>
      </c>
      <c r="F46" s="126"/>
      <c r="G46" s="127"/>
    </row>
    <row r="47" spans="3:10">
      <c r="C47" s="1" t="s">
        <v>155</v>
      </c>
      <c r="D47" s="1">
        <v>21064.07</v>
      </c>
      <c r="E47" s="118">
        <f t="shared" si="6"/>
        <v>226733.64947999999</v>
      </c>
      <c r="F47" s="126"/>
      <c r="G47" s="127">
        <f>D13+D14</f>
        <v>21237.07</v>
      </c>
    </row>
    <row r="48" spans="3:10">
      <c r="C48" s="1" t="s">
        <v>156</v>
      </c>
      <c r="D48" s="1">
        <f>D47/[1]SUMMARY!D40</f>
        <v>12613.215568862275</v>
      </c>
      <c r="E48" s="118"/>
      <c r="F48" s="126"/>
      <c r="G48" s="127"/>
    </row>
    <row r="49" spans="3:7">
      <c r="C49" s="128" t="s">
        <v>157</v>
      </c>
      <c r="D49" s="129">
        <f>D45-D46</f>
        <v>18101.43</v>
      </c>
      <c r="E49" s="118">
        <f t="shared" si="6"/>
        <v>194843.79251999999</v>
      </c>
      <c r="F49" s="126"/>
      <c r="G49" s="127">
        <f>G47-D47</f>
        <v>173</v>
      </c>
    </row>
    <row r="50" spans="3:7" ht="15" thickBot="1">
      <c r="C50" s="130" t="s">
        <v>1</v>
      </c>
      <c r="D50" s="131"/>
      <c r="E50" s="131"/>
      <c r="F50" s="132"/>
      <c r="G50" s="127"/>
    </row>
    <row r="51" spans="3:7">
      <c r="D51" s="105"/>
      <c r="E51" s="105"/>
      <c r="G51" s="133"/>
    </row>
    <row r="54" spans="3:7">
      <c r="D54" s="105"/>
      <c r="E54" s="105"/>
    </row>
    <row r="55" spans="3:7">
      <c r="C55" s="89" t="s">
        <v>158</v>
      </c>
      <c r="D55" s="118">
        <f>'[1]APT UNIT AREA'!AB338</f>
        <v>29024.630000000045</v>
      </c>
      <c r="E55" s="118">
        <f>D55*10.764</f>
        <v>312421.11732000049</v>
      </c>
    </row>
    <row r="56" spans="3:7">
      <c r="C56" s="89" t="s">
        <v>159</v>
      </c>
      <c r="D56" s="118">
        <f>'[1]APT UNIT AREA'!AH338</f>
        <v>37243.069999999992</v>
      </c>
      <c r="E56" s="118">
        <f t="shared" ref="E56" si="7">D56*10.764</f>
        <v>400884.4054799999</v>
      </c>
    </row>
    <row r="57" spans="3:7">
      <c r="C57" s="89" t="s">
        <v>160</v>
      </c>
      <c r="D57" s="89">
        <v>7741.08</v>
      </c>
      <c r="E57" s="118">
        <f>D57*10.764</f>
        <v>83324.985119999998</v>
      </c>
    </row>
    <row r="58" spans="3:7">
      <c r="C58" s="89" t="s">
        <v>161</v>
      </c>
      <c r="D58" s="89">
        <v>3293.96</v>
      </c>
      <c r="E58" s="118">
        <f>D58*10.764</f>
        <v>35456.185440000001</v>
      </c>
    </row>
    <row r="59" spans="3:7">
      <c r="C59" s="1" t="s">
        <v>162</v>
      </c>
      <c r="D59" s="1">
        <v>21064.07</v>
      </c>
    </row>
    <row r="62" spans="3:7">
      <c r="C62" s="135" t="s">
        <v>177</v>
      </c>
      <c r="D62" s="135">
        <v>18504</v>
      </c>
      <c r="E62" s="135"/>
    </row>
    <row r="63" spans="3:7">
      <c r="C63" s="89" t="s">
        <v>163</v>
      </c>
      <c r="D63" s="118">
        <v>3.25</v>
      </c>
      <c r="E63" s="89"/>
    </row>
    <row r="64" spans="3:7">
      <c r="C64" s="89" t="s">
        <v>185</v>
      </c>
      <c r="D64" s="118">
        <v>21064.07</v>
      </c>
      <c r="E64" s="89"/>
    </row>
    <row r="65" spans="3:7">
      <c r="C65" s="89" t="s">
        <v>164</v>
      </c>
      <c r="D65" s="118">
        <f>D64*D63</f>
        <v>68458.227499999994</v>
      </c>
      <c r="E65" s="89"/>
    </row>
    <row r="66" spans="3:7">
      <c r="C66" s="89" t="s">
        <v>165</v>
      </c>
      <c r="D66" s="118">
        <v>35086.54</v>
      </c>
      <c r="E66" s="134">
        <f>D66/D$65</f>
        <v>0.51252480938102007</v>
      </c>
    </row>
    <row r="67" spans="3:7">
      <c r="C67" s="89" t="s">
        <v>166</v>
      </c>
      <c r="D67" s="118">
        <f>J34</f>
        <v>7168.5919425953562</v>
      </c>
      <c r="E67" s="134">
        <f>D67/D65</f>
        <v>0.10471483420448414</v>
      </c>
    </row>
    <row r="68" spans="3:7">
      <c r="C68" s="89" t="s">
        <v>167</v>
      </c>
      <c r="D68" s="118">
        <f>D65-(D66+D67)</f>
        <v>26203.095557404638</v>
      </c>
      <c r="E68" s="134">
        <f>D68/D65</f>
        <v>0.38276035641449585</v>
      </c>
    </row>
    <row r="69" spans="3:7">
      <c r="C69" s="89"/>
      <c r="D69" s="89"/>
      <c r="E69" s="89"/>
    </row>
    <row r="70" spans="3:7">
      <c r="C70" s="89" t="s">
        <v>168</v>
      </c>
      <c r="D70" s="118">
        <f>D$64*E66</f>
        <v>10795.858461538463</v>
      </c>
      <c r="E70" s="89"/>
    </row>
    <row r="71" spans="3:7">
      <c r="C71" s="89" t="s">
        <v>169</v>
      </c>
      <c r="D71" s="118">
        <f>D$64*E67</f>
        <v>2205.7205977216481</v>
      </c>
      <c r="E71" s="89"/>
    </row>
    <row r="72" spans="3:7">
      <c r="C72" s="89" t="s">
        <v>176</v>
      </c>
      <c r="D72" s="118">
        <f>D$64*E68</f>
        <v>8062.4909407398891</v>
      </c>
      <c r="E72" s="89"/>
    </row>
    <row r="73" spans="3:7">
      <c r="C73" s="89" t="s">
        <v>170</v>
      </c>
      <c r="D73" s="129">
        <f>SUM(D70:D72)</f>
        <v>21064.07</v>
      </c>
      <c r="E73" s="118"/>
      <c r="F73" s="105"/>
      <c r="G73" s="105"/>
    </row>
    <row r="74" spans="3:7">
      <c r="C74" s="89"/>
      <c r="D74" s="89"/>
      <c r="E74" s="89"/>
    </row>
    <row r="75" spans="3:7">
      <c r="C75" s="119" t="s">
        <v>171</v>
      </c>
      <c r="D75" s="129">
        <f>'[1]UDS (FSI)'!D66</f>
        <v>10795.858461538463</v>
      </c>
      <c r="E75" s="89"/>
    </row>
    <row r="79" spans="3:7">
      <c r="C79" s="153" t="s">
        <v>177</v>
      </c>
      <c r="D79" s="153">
        <v>18504</v>
      </c>
      <c r="E79" s="153"/>
    </row>
    <row r="80" spans="3:7">
      <c r="C80" s="162" t="s">
        <v>163</v>
      </c>
      <c r="D80" s="163">
        <v>3.25</v>
      </c>
      <c r="E80" s="162"/>
    </row>
    <row r="81" spans="3:5">
      <c r="C81" s="162" t="s">
        <v>185</v>
      </c>
      <c r="D81" s="163">
        <v>21064.07</v>
      </c>
      <c r="E81" s="162"/>
    </row>
    <row r="82" spans="3:5">
      <c r="C82" s="162" t="s">
        <v>164</v>
      </c>
      <c r="D82" s="163">
        <f>D81*D80</f>
        <v>68458.227499999994</v>
      </c>
      <c r="E82" s="162"/>
    </row>
    <row r="83" spans="3:5">
      <c r="C83" s="162" t="s">
        <v>165</v>
      </c>
      <c r="D83" s="163">
        <v>35086.54</v>
      </c>
      <c r="E83" s="164">
        <f>D83/D$65</f>
        <v>0.51252480938102007</v>
      </c>
    </row>
    <row r="84" spans="3:5">
      <c r="C84" s="162" t="s">
        <v>167</v>
      </c>
      <c r="D84" s="163">
        <f>(D82-D83)</f>
        <v>33371.687499999993</v>
      </c>
      <c r="E84" s="164">
        <f>D84/D82</f>
        <v>0.48747519061897998</v>
      </c>
    </row>
    <row r="85" spans="3:5">
      <c r="C85" s="162"/>
      <c r="D85" s="162"/>
      <c r="E85" s="162"/>
    </row>
    <row r="86" spans="3:5">
      <c r="C86" s="162" t="s">
        <v>186</v>
      </c>
      <c r="D86" s="163">
        <f>D$81*E83</f>
        <v>10795.858461538463</v>
      </c>
      <c r="E86" s="162"/>
    </row>
    <row r="87" spans="3:5">
      <c r="C87" s="162" t="s">
        <v>176</v>
      </c>
      <c r="D87" s="163">
        <f>D$81*E84</f>
        <v>10268.211538461537</v>
      </c>
      <c r="E87" s="162"/>
    </row>
    <row r="88" spans="3:5">
      <c r="C88" s="162" t="s">
        <v>170</v>
      </c>
      <c r="D88" s="165">
        <f>SUM(D86:D87)</f>
        <v>21064.07</v>
      </c>
      <c r="E88" s="163"/>
    </row>
    <row r="89" spans="3:5">
      <c r="C89" s="162"/>
      <c r="D89" s="162"/>
      <c r="E89" s="162"/>
    </row>
    <row r="90" spans="3:5">
      <c r="C90" s="166" t="s">
        <v>171</v>
      </c>
      <c r="D90" s="165">
        <f>D86</f>
        <v>10795.858461538463</v>
      </c>
      <c r="E90" s="162"/>
    </row>
    <row r="92" spans="3:5" ht="15" thickBot="1"/>
    <row r="93" spans="3:5">
      <c r="C93" s="154" t="s">
        <v>193</v>
      </c>
      <c r="D93" s="155">
        <f>D10</f>
        <v>402.57</v>
      </c>
    </row>
    <row r="94" spans="3:5">
      <c r="C94" s="144"/>
      <c r="D94" s="156"/>
    </row>
    <row r="95" spans="3:5">
      <c r="C95" s="144" t="s">
        <v>187</v>
      </c>
      <c r="D95" s="146">
        <f>(D93*D86)/D$88</f>
        <v>206.32711251251723</v>
      </c>
    </row>
    <row r="96" spans="3:5" ht="15" thickBot="1">
      <c r="C96" s="101" t="s">
        <v>188</v>
      </c>
      <c r="D96" s="148">
        <f>(D93*D87)/D$88</f>
        <v>196.24288748748276</v>
      </c>
    </row>
    <row r="98" spans="3:6" ht="15" thickBot="1"/>
    <row r="99" spans="3:6">
      <c r="C99" s="154" t="s">
        <v>189</v>
      </c>
      <c r="D99" s="155">
        <f>D23</f>
        <v>2060.8669134104416</v>
      </c>
    </row>
    <row r="100" spans="3:6">
      <c r="C100" s="144"/>
      <c r="D100" s="156"/>
    </row>
    <row r="101" spans="3:6">
      <c r="C101" s="144" t="s">
        <v>187</v>
      </c>
      <c r="D101" s="146">
        <f>(D99*D86)/D$88</f>
        <v>1056.2454219553376</v>
      </c>
    </row>
    <row r="102" spans="3:6" ht="15" thickBot="1">
      <c r="C102" s="101" t="s">
        <v>188</v>
      </c>
      <c r="D102" s="148">
        <f>(D99*D87)/D$88</f>
        <v>1004.621491455104</v>
      </c>
    </row>
    <row r="103" spans="3:6" ht="15" thickBot="1"/>
    <row r="104" spans="3:6">
      <c r="C104" s="154" t="s">
        <v>190</v>
      </c>
      <c r="D104" s="157">
        <v>499.2</v>
      </c>
      <c r="F104" s="98">
        <v>579.41</v>
      </c>
    </row>
    <row r="105" spans="3:6">
      <c r="C105" s="144"/>
      <c r="D105" s="156"/>
    </row>
    <row r="106" spans="3:6">
      <c r="C106" s="144" t="s">
        <v>187</v>
      </c>
      <c r="D106" s="146">
        <f>(D104*D86)/D$88</f>
        <v>255.85238484300521</v>
      </c>
    </row>
    <row r="107" spans="3:6" ht="15" thickBot="1">
      <c r="C107" s="101" t="s">
        <v>188</v>
      </c>
      <c r="D107" s="148">
        <f>(D104*D87)/D$88</f>
        <v>243.34761515699481</v>
      </c>
      <c r="F107" s="1">
        <f>F104*10%</f>
        <v>57.941000000000003</v>
      </c>
    </row>
    <row r="108" spans="3:6" ht="15" thickBot="1">
      <c r="F108" s="105">
        <f>F104-F107</f>
        <v>521.46899999999994</v>
      </c>
    </row>
    <row r="109" spans="3:6">
      <c r="C109" s="154" t="s">
        <v>192</v>
      </c>
      <c r="D109" s="155">
        <f>D62</f>
        <v>18504</v>
      </c>
    </row>
    <row r="110" spans="3:6">
      <c r="C110" s="158" t="s">
        <v>171</v>
      </c>
      <c r="D110" s="159">
        <f>D86-(D95+D101+D106)</f>
        <v>9277.4335422276017</v>
      </c>
      <c r="F110" s="168">
        <f>D104/F104</f>
        <v>0.86156607583576394</v>
      </c>
    </row>
    <row r="111" spans="3:6">
      <c r="C111" s="158" t="s">
        <v>191</v>
      </c>
      <c r="D111" s="159">
        <f>D87-(D96+D102+D107)</f>
        <v>8823.9995443619555</v>
      </c>
    </row>
    <row r="112" spans="3:6" ht="15" thickBot="1">
      <c r="C112" s="160"/>
      <c r="D112" s="161">
        <f>D110+D111</f>
        <v>18101.433086589557</v>
      </c>
      <c r="E112" s="105">
        <f>D112+D93</f>
        <v>18504.003086589557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CB1B4-EE3A-486F-8032-EEC49A431A0F}">
  <dimension ref="C3:J55"/>
  <sheetViews>
    <sheetView topLeftCell="A15" zoomScale="115" zoomScaleNormal="115" workbookViewId="0">
      <selection activeCell="D16" sqref="D16"/>
    </sheetView>
  </sheetViews>
  <sheetFormatPr defaultRowHeight="13.8"/>
  <cols>
    <col min="3" max="3" width="55.19921875" bestFit="1" customWidth="1"/>
    <col min="4" max="4" width="13.09765625" style="52" bestFit="1" customWidth="1"/>
    <col min="5" max="5" width="23.8984375" style="57" customWidth="1"/>
    <col min="6" max="6" width="13.69921875" style="57" bestFit="1" customWidth="1"/>
    <col min="7" max="7" width="17.69921875" customWidth="1"/>
    <col min="8" max="10" width="8.69921875" customWidth="1"/>
  </cols>
  <sheetData>
    <row r="3" spans="3:6">
      <c r="C3" s="50" t="s">
        <v>4</v>
      </c>
      <c r="D3" s="68" t="s">
        <v>5</v>
      </c>
      <c r="E3" s="55" t="s">
        <v>23</v>
      </c>
    </row>
    <row r="4" spans="3:6">
      <c r="C4" s="18"/>
      <c r="D4" s="69"/>
      <c r="E4" s="26"/>
    </row>
    <row r="5" spans="3:6" ht="14.4">
      <c r="C5" s="28" t="s">
        <v>46</v>
      </c>
      <c r="D5" s="29">
        <v>155278.01999999999</v>
      </c>
      <c r="E5" s="26" t="s">
        <v>47</v>
      </c>
    </row>
    <row r="6" spans="3:6">
      <c r="C6" s="18" t="s">
        <v>48</v>
      </c>
      <c r="D6" s="70">
        <v>15121.2</v>
      </c>
      <c r="E6" s="65"/>
    </row>
    <row r="7" spans="3:6">
      <c r="C7" s="18" t="s">
        <v>49</v>
      </c>
      <c r="D7" s="70">
        <v>1557.6</v>
      </c>
      <c r="E7" s="65"/>
    </row>
    <row r="8" spans="3:6">
      <c r="C8" s="18" t="s">
        <v>50</v>
      </c>
      <c r="D8" s="70">
        <v>2516.33</v>
      </c>
      <c r="E8" s="65"/>
    </row>
    <row r="9" spans="3:6">
      <c r="C9" s="18" t="s">
        <v>42</v>
      </c>
      <c r="D9" s="70">
        <v>1753.33</v>
      </c>
      <c r="E9" s="65"/>
      <c r="F9" s="61"/>
    </row>
    <row r="10" spans="3:6">
      <c r="C10" s="18"/>
      <c r="D10" s="70"/>
      <c r="E10" s="65"/>
      <c r="F10" s="61"/>
    </row>
    <row r="11" spans="3:6">
      <c r="C11" s="18" t="s">
        <v>125</v>
      </c>
      <c r="D11" s="70">
        <f>+D6*E26</f>
        <v>5616.621755641102</v>
      </c>
      <c r="E11" s="65"/>
      <c r="F11" s="61"/>
    </row>
    <row r="12" spans="3:6">
      <c r="C12" s="18" t="s">
        <v>126</v>
      </c>
      <c r="D12" s="70">
        <f>+D7*E26</f>
        <v>578.5552764718791</v>
      </c>
      <c r="E12" s="65"/>
      <c r="F12" s="61"/>
    </row>
    <row r="13" spans="3:6">
      <c r="C13" s="18" t="s">
        <v>127</v>
      </c>
      <c r="D13" s="70">
        <f>+D8*E26</f>
        <v>934.66615231412663</v>
      </c>
      <c r="E13" s="65"/>
      <c r="F13" s="61"/>
    </row>
    <row r="14" spans="3:6">
      <c r="C14" s="18" t="s">
        <v>128</v>
      </c>
      <c r="D14" s="70">
        <f>+D9*E26</f>
        <v>651.25726945071904</v>
      </c>
      <c r="E14" s="65"/>
      <c r="F14" s="61"/>
    </row>
    <row r="15" spans="3:6">
      <c r="C15" s="18"/>
      <c r="D15" s="69"/>
      <c r="E15" s="26"/>
    </row>
    <row r="16" spans="3:6">
      <c r="C16" s="18" t="s">
        <v>81</v>
      </c>
      <c r="D16" s="70">
        <v>153692.4</v>
      </c>
      <c r="E16" s="26" t="s">
        <v>85</v>
      </c>
    </row>
    <row r="17" spans="3:10">
      <c r="C17" s="18" t="s">
        <v>108</v>
      </c>
      <c r="D17" s="70">
        <v>3.25</v>
      </c>
      <c r="E17" s="26"/>
      <c r="G17" s="225" t="s">
        <v>86</v>
      </c>
      <c r="H17" s="226"/>
      <c r="I17" s="226"/>
      <c r="J17" s="227"/>
    </row>
    <row r="18" spans="3:10">
      <c r="C18" s="18" t="s">
        <v>109</v>
      </c>
      <c r="D18" s="70">
        <f>+D16*D17</f>
        <v>499500.3</v>
      </c>
      <c r="E18" s="26"/>
      <c r="G18" s="18"/>
      <c r="H18" s="18" t="s">
        <v>89</v>
      </c>
      <c r="I18" s="18" t="s">
        <v>90</v>
      </c>
      <c r="J18" s="18" t="s">
        <v>91</v>
      </c>
    </row>
    <row r="19" spans="3:10">
      <c r="C19" s="18" t="s">
        <v>82</v>
      </c>
      <c r="D19" s="70">
        <v>183044.27</v>
      </c>
      <c r="E19" s="26" t="s">
        <v>85</v>
      </c>
      <c r="G19" s="18" t="s">
        <v>87</v>
      </c>
      <c r="H19" s="39">
        <f>+D21</f>
        <v>6704.25</v>
      </c>
      <c r="I19" s="18">
        <v>4791.45</v>
      </c>
      <c r="J19" s="39">
        <f>+H19/I19</f>
        <v>1.3992110947625458</v>
      </c>
    </row>
    <row r="20" spans="3:10">
      <c r="C20" s="18" t="s">
        <v>95</v>
      </c>
      <c r="D20" s="70">
        <f>+D18-D19</f>
        <v>316456.03000000003</v>
      </c>
      <c r="E20" s="26"/>
      <c r="G20" s="18" t="s">
        <v>88</v>
      </c>
      <c r="H20" s="18">
        <f>+J19*I20</f>
        <v>4197.6332842876373</v>
      </c>
      <c r="I20" s="18">
        <v>3000</v>
      </c>
      <c r="J20" s="39">
        <f>+H20/I20</f>
        <v>1.3992110947625458</v>
      </c>
    </row>
    <row r="21" spans="3:10">
      <c r="C21" s="78" t="s">
        <v>83</v>
      </c>
      <c r="D21" s="79">
        <v>6704.25</v>
      </c>
      <c r="E21" s="80" t="s">
        <v>85</v>
      </c>
      <c r="G21" s="18" t="s">
        <v>92</v>
      </c>
      <c r="H21" s="39">
        <f>+H19+H20</f>
        <v>10901.883284287636</v>
      </c>
      <c r="I21" s="39">
        <f>+I19+I20</f>
        <v>7791.45</v>
      </c>
      <c r="J21" s="51" t="s">
        <v>118</v>
      </c>
    </row>
    <row r="22" spans="3:10">
      <c r="C22" s="18" t="s">
        <v>84</v>
      </c>
      <c r="D22" s="39"/>
      <c r="E22" s="67"/>
      <c r="H22" s="76"/>
      <c r="I22" s="76"/>
      <c r="J22" s="77"/>
    </row>
    <row r="23" spans="3:10">
      <c r="C23" s="18" t="s">
        <v>93</v>
      </c>
      <c r="D23" s="39"/>
      <c r="E23" s="67"/>
      <c r="H23" s="76"/>
      <c r="I23" s="76"/>
      <c r="J23" s="77"/>
    </row>
    <row r="24" spans="3:10">
      <c r="C24" s="18"/>
      <c r="D24" s="70"/>
      <c r="E24" s="26"/>
    </row>
    <row r="25" spans="3:10">
      <c r="C25" s="18" t="s">
        <v>121</v>
      </c>
      <c r="D25" s="70">
        <f>+D18-D21</f>
        <v>492796.05</v>
      </c>
      <c r="E25" s="26"/>
    </row>
    <row r="26" spans="3:10">
      <c r="C26" s="18" t="s">
        <v>119</v>
      </c>
      <c r="D26" s="70">
        <f>+D19</f>
        <v>183044.27</v>
      </c>
      <c r="E26" s="56">
        <f>+D26/D25</f>
        <v>0.37144021345138623</v>
      </c>
    </row>
    <row r="27" spans="3:10">
      <c r="C27" s="18" t="s">
        <v>120</v>
      </c>
      <c r="D27" s="70">
        <f>+D20</f>
        <v>316456.03000000003</v>
      </c>
      <c r="E27" s="56">
        <f>+D27/D25</f>
        <v>0.64216429900361427</v>
      </c>
      <c r="J27">
        <f>3.25-1.4</f>
        <v>1.85</v>
      </c>
    </row>
    <row r="28" spans="3:10">
      <c r="C28" s="18"/>
      <c r="D28" s="70"/>
      <c r="E28" s="56"/>
    </row>
    <row r="29" spans="3:10">
      <c r="D29" s="52">
        <f>+D21*E26</f>
        <v>2490.2280510314563</v>
      </c>
      <c r="E29" s="56"/>
    </row>
    <row r="30" spans="3:10">
      <c r="D30" s="52">
        <f>+D21*E27</f>
        <v>4305.2300015949813</v>
      </c>
      <c r="E30" s="56"/>
    </row>
    <row r="31" spans="3:10">
      <c r="E31" s="56"/>
    </row>
    <row r="32" spans="3:10">
      <c r="D32" s="81">
        <f>+D26-D29</f>
        <v>180554.04194896854</v>
      </c>
      <c r="E32" s="56"/>
    </row>
    <row r="33" spans="3:5">
      <c r="C33" s="18"/>
      <c r="D33" s="70"/>
      <c r="E33" s="56"/>
    </row>
    <row r="34" spans="3:5">
      <c r="C34" s="18"/>
      <c r="D34" s="70"/>
      <c r="E34" s="26"/>
    </row>
    <row r="35" spans="3:5">
      <c r="C35" s="18" t="s">
        <v>99</v>
      </c>
      <c r="D35" s="70">
        <v>134329.56</v>
      </c>
      <c r="E35" s="26" t="s">
        <v>110</v>
      </c>
    </row>
    <row r="36" spans="3:5">
      <c r="C36" s="66" t="s">
        <v>98</v>
      </c>
      <c r="D36" s="71">
        <f>+I21</f>
        <v>7791.45</v>
      </c>
      <c r="E36" s="26"/>
    </row>
    <row r="37" spans="3:5">
      <c r="C37" s="74" t="s">
        <v>129</v>
      </c>
      <c r="D37" s="70">
        <f>+D35</f>
        <v>134329.56</v>
      </c>
      <c r="E37" s="26"/>
    </row>
    <row r="38" spans="3:5">
      <c r="C38" s="74" t="s">
        <v>131</v>
      </c>
      <c r="D38" s="70">
        <f>+D37*E26</f>
        <v>49895.400439230791</v>
      </c>
      <c r="E38" s="26"/>
    </row>
    <row r="39" spans="3:5">
      <c r="C39" s="74" t="s">
        <v>130</v>
      </c>
      <c r="D39" s="70">
        <f>+D37*E27</f>
        <v>86261.647732863945</v>
      </c>
      <c r="E39" s="26"/>
    </row>
    <row r="40" spans="3:5">
      <c r="C40" s="18"/>
      <c r="D40" s="69"/>
      <c r="E40" s="26"/>
    </row>
    <row r="41" spans="3:5">
      <c r="C41" s="18"/>
      <c r="D41" s="69"/>
      <c r="E41" s="26"/>
    </row>
    <row r="42" spans="3:5" ht="14.4">
      <c r="C42" s="54" t="s">
        <v>122</v>
      </c>
      <c r="D42" s="69">
        <v>5925.24</v>
      </c>
      <c r="E42" s="26"/>
    </row>
    <row r="43" spans="3:5">
      <c r="C43" s="18" t="s">
        <v>103</v>
      </c>
      <c r="D43" s="70">
        <f>+D42*E26</f>
        <v>2200.8724103506916</v>
      </c>
      <c r="E43" s="26"/>
    </row>
    <row r="44" spans="3:5">
      <c r="C44" s="18" t="s">
        <v>104</v>
      </c>
      <c r="D44" s="70">
        <f>+D42*E27</f>
        <v>3804.9775910281751</v>
      </c>
      <c r="E44" s="26"/>
    </row>
    <row r="45" spans="3:5">
      <c r="C45" s="18"/>
      <c r="D45" s="70"/>
      <c r="E45" s="26"/>
    </row>
    <row r="46" spans="3:5">
      <c r="C46" s="18"/>
      <c r="D46" s="69"/>
      <c r="E46" s="26"/>
    </row>
    <row r="47" spans="3:5">
      <c r="C47" s="18" t="s">
        <v>123</v>
      </c>
      <c r="D47" s="70">
        <f>+D38-D43</f>
        <v>47694.5280288801</v>
      </c>
      <c r="E47" s="26"/>
    </row>
    <row r="48" spans="3:5">
      <c r="C48" s="18" t="s">
        <v>124</v>
      </c>
      <c r="D48" s="70">
        <f>+D39-D44</f>
        <v>82456.67014183577</v>
      </c>
      <c r="E48" s="26"/>
    </row>
    <row r="49" spans="3:6">
      <c r="C49" s="18"/>
      <c r="D49" s="70"/>
      <c r="E49" s="26"/>
    </row>
    <row r="50" spans="3:6" ht="14.4" thickBot="1"/>
    <row r="51" spans="3:6">
      <c r="C51" s="41"/>
      <c r="D51" s="72" t="s">
        <v>115</v>
      </c>
      <c r="E51" s="58" t="s">
        <v>117</v>
      </c>
      <c r="F51" s="62" t="s">
        <v>116</v>
      </c>
    </row>
    <row r="52" spans="3:6">
      <c r="C52" s="44" t="s">
        <v>112</v>
      </c>
      <c r="D52" s="70">
        <f>+D38-D43</f>
        <v>47694.5280288801</v>
      </c>
      <c r="E52" s="59">
        <f>+D43</f>
        <v>2200.8724103506916</v>
      </c>
      <c r="F52" s="63">
        <f>+D52+E52</f>
        <v>49895.400439230791</v>
      </c>
    </row>
    <row r="53" spans="3:6">
      <c r="C53" s="44" t="s">
        <v>113</v>
      </c>
      <c r="D53" s="70">
        <f>+D39-D44</f>
        <v>82456.67014183577</v>
      </c>
      <c r="E53" s="59">
        <f>+D44</f>
        <v>3804.9775910281751</v>
      </c>
      <c r="F53" s="63">
        <f>+D53+E53</f>
        <v>86261.647732863945</v>
      </c>
    </row>
    <row r="54" spans="3:6">
      <c r="C54" s="44" t="s">
        <v>122</v>
      </c>
      <c r="D54" s="70">
        <v>5925.24</v>
      </c>
      <c r="E54" s="59"/>
      <c r="F54" s="63"/>
    </row>
    <row r="55" spans="3:6" ht="14.4" thickBot="1">
      <c r="C55" s="46" t="s">
        <v>1</v>
      </c>
      <c r="D55" s="73">
        <f>SUM(D52:D54)</f>
        <v>136076.43817071588</v>
      </c>
      <c r="E55" s="60">
        <f t="shared" ref="E55" si="0">SUM(E52:E54)</f>
        <v>6005.8500013788671</v>
      </c>
      <c r="F55" s="64">
        <f>SUM(F52:F54)</f>
        <v>136157.04817209474</v>
      </c>
    </row>
  </sheetData>
  <mergeCells count="1">
    <mergeCell ref="G17:J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0AC0-DF64-4257-9E6E-0FD5ED9D1B66}">
  <dimension ref="C3:J43"/>
  <sheetViews>
    <sheetView topLeftCell="A19" zoomScale="115" zoomScaleNormal="115" workbookViewId="0">
      <selection activeCell="E40" sqref="E40"/>
    </sheetView>
  </sheetViews>
  <sheetFormatPr defaultRowHeight="13.8"/>
  <cols>
    <col min="3" max="3" width="55.19921875" bestFit="1" customWidth="1"/>
    <col min="4" max="4" width="16" customWidth="1"/>
    <col min="5" max="5" width="27.3984375" customWidth="1"/>
    <col min="6" max="6" width="13.69921875" bestFit="1" customWidth="1"/>
    <col min="7" max="7" width="17.69921875" bestFit="1" customWidth="1"/>
  </cols>
  <sheetData>
    <row r="3" spans="3:10">
      <c r="C3" s="50" t="s">
        <v>4</v>
      </c>
      <c r="D3" s="50" t="s">
        <v>5</v>
      </c>
      <c r="E3" s="50" t="s">
        <v>23</v>
      </c>
    </row>
    <row r="4" spans="3:10">
      <c r="C4" s="18"/>
      <c r="D4" s="18"/>
      <c r="E4" s="18"/>
    </row>
    <row r="5" spans="3:10" ht="14.4">
      <c r="C5" s="28" t="s">
        <v>46</v>
      </c>
      <c r="D5" s="29">
        <v>155278.01999999999</v>
      </c>
      <c r="E5" s="18" t="s">
        <v>47</v>
      </c>
    </row>
    <row r="6" spans="3:10">
      <c r="C6" s="18" t="s">
        <v>48</v>
      </c>
      <c r="D6" s="30">
        <v>15121.2</v>
      </c>
      <c r="E6" s="75"/>
    </row>
    <row r="7" spans="3:10">
      <c r="C7" s="18" t="s">
        <v>49</v>
      </c>
      <c r="D7" s="30">
        <v>1557.6</v>
      </c>
      <c r="E7" s="31"/>
    </row>
    <row r="8" spans="3:10">
      <c r="C8" s="18" t="s">
        <v>50</v>
      </c>
      <c r="D8" s="30">
        <v>2516.33</v>
      </c>
      <c r="E8" s="31"/>
    </row>
    <row r="9" spans="3:10">
      <c r="C9" s="18" t="s">
        <v>42</v>
      </c>
      <c r="D9" s="30">
        <v>1753.33</v>
      </c>
      <c r="E9" s="31"/>
    </row>
    <row r="10" spans="3:10">
      <c r="C10" s="18"/>
      <c r="D10" s="18"/>
      <c r="E10" s="18"/>
    </row>
    <row r="11" spans="3:10">
      <c r="C11" s="18" t="s">
        <v>81</v>
      </c>
      <c r="D11" s="39">
        <v>153692.4</v>
      </c>
      <c r="E11" s="18" t="s">
        <v>85</v>
      </c>
    </row>
    <row r="12" spans="3:10">
      <c r="C12" s="18" t="s">
        <v>108</v>
      </c>
      <c r="D12" s="39">
        <v>3.25</v>
      </c>
      <c r="E12" s="18"/>
      <c r="G12" s="225" t="s">
        <v>86</v>
      </c>
      <c r="H12" s="226"/>
      <c r="I12" s="226"/>
      <c r="J12" s="227"/>
    </row>
    <row r="13" spans="3:10">
      <c r="C13" s="18" t="s">
        <v>109</v>
      </c>
      <c r="D13" s="39">
        <f>+D11*D12</f>
        <v>499500.3</v>
      </c>
      <c r="E13" s="18"/>
      <c r="G13" s="18"/>
      <c r="H13" s="18" t="s">
        <v>89</v>
      </c>
      <c r="I13" s="18" t="s">
        <v>90</v>
      </c>
      <c r="J13" s="18" t="s">
        <v>91</v>
      </c>
    </row>
    <row r="14" spans="3:10">
      <c r="C14" s="18" t="s">
        <v>82</v>
      </c>
      <c r="D14" s="39">
        <v>183044.27</v>
      </c>
      <c r="E14" s="18" t="s">
        <v>85</v>
      </c>
      <c r="G14" s="18" t="s">
        <v>87</v>
      </c>
      <c r="H14" s="39">
        <f>+D16</f>
        <v>6704.25</v>
      </c>
      <c r="I14" s="18">
        <v>4791.45</v>
      </c>
      <c r="J14" s="39">
        <f>+H14/I14</f>
        <v>1.3992110947625458</v>
      </c>
    </row>
    <row r="15" spans="3:10">
      <c r="C15" s="18" t="s">
        <v>95</v>
      </c>
      <c r="D15" s="39">
        <f>+D13-D14</f>
        <v>316456.03000000003</v>
      </c>
      <c r="E15" s="18"/>
      <c r="G15" s="18" t="s">
        <v>88</v>
      </c>
      <c r="H15" s="18">
        <f>+J14*I15</f>
        <v>4197.6332842876373</v>
      </c>
      <c r="I15" s="18">
        <v>3000</v>
      </c>
      <c r="J15" s="39">
        <f>+H15/I15</f>
        <v>1.3992110947625458</v>
      </c>
    </row>
    <row r="16" spans="3:10">
      <c r="C16" s="18" t="s">
        <v>83</v>
      </c>
      <c r="D16" s="39">
        <v>6704.25</v>
      </c>
      <c r="E16" s="18" t="s">
        <v>85</v>
      </c>
      <c r="G16" s="18" t="s">
        <v>92</v>
      </c>
      <c r="H16" s="39">
        <f>+H14+H15</f>
        <v>10901.883284287636</v>
      </c>
      <c r="I16" s="39">
        <f>+I14+I15</f>
        <v>7791.45</v>
      </c>
      <c r="J16" s="51" t="s">
        <v>118</v>
      </c>
    </row>
    <row r="17" spans="3:5">
      <c r="C17" s="18" t="s">
        <v>84</v>
      </c>
      <c r="D17" s="39">
        <f>+H15</f>
        <v>4197.6332842876373</v>
      </c>
      <c r="E17" s="18"/>
    </row>
    <row r="18" spans="3:5">
      <c r="C18" s="18" t="s">
        <v>93</v>
      </c>
      <c r="D18" s="39">
        <f>+D16+D17</f>
        <v>10901.883284287636</v>
      </c>
      <c r="E18" s="18"/>
    </row>
    <row r="19" spans="3:5">
      <c r="C19" s="18"/>
      <c r="D19" s="39"/>
      <c r="E19" s="18"/>
    </row>
    <row r="20" spans="3:5">
      <c r="C20" s="18" t="s">
        <v>94</v>
      </c>
      <c r="D20" s="39">
        <f>+D13-D18</f>
        <v>488598.41671571234</v>
      </c>
      <c r="E20" s="18"/>
    </row>
    <row r="21" spans="3:5">
      <c r="C21" s="18" t="s">
        <v>96</v>
      </c>
      <c r="D21" s="39">
        <f>+D14-D16</f>
        <v>176340.02</v>
      </c>
      <c r="E21" s="40">
        <f>+D21/D20</f>
        <v>0.36090992923254239</v>
      </c>
    </row>
    <row r="22" spans="3:5">
      <c r="C22" s="18" t="s">
        <v>97</v>
      </c>
      <c r="D22" s="39">
        <f>+D15-D17</f>
        <v>312258.39671571238</v>
      </c>
      <c r="E22" s="40">
        <f>+D22/D20</f>
        <v>0.63909007076745772</v>
      </c>
    </row>
    <row r="23" spans="3:5">
      <c r="C23" s="18"/>
      <c r="D23" s="39"/>
      <c r="E23" s="18"/>
    </row>
    <row r="24" spans="3:5">
      <c r="C24" s="18" t="s">
        <v>99</v>
      </c>
      <c r="D24" s="39">
        <v>134329.56</v>
      </c>
      <c r="E24" s="18" t="s">
        <v>110</v>
      </c>
    </row>
    <row r="25" spans="3:5">
      <c r="C25" s="18" t="s">
        <v>98</v>
      </c>
      <c r="D25" s="39">
        <f>+I16</f>
        <v>7791.45</v>
      </c>
      <c r="E25" s="18"/>
    </row>
    <row r="26" spans="3:5">
      <c r="C26" s="18" t="s">
        <v>101</v>
      </c>
      <c r="D26" s="39">
        <f>+D24-D25</f>
        <v>126538.11</v>
      </c>
      <c r="E26" s="18"/>
    </row>
    <row r="27" spans="3:5">
      <c r="C27" s="18" t="s">
        <v>100</v>
      </c>
      <c r="D27" s="39">
        <f>+D26*E21</f>
        <v>45668.860325319663</v>
      </c>
      <c r="E27" s="18"/>
    </row>
    <row r="28" spans="3:5">
      <c r="C28" s="18" t="s">
        <v>102</v>
      </c>
      <c r="D28" s="39">
        <f>+D26*E22</f>
        <v>80869.249674680352</v>
      </c>
      <c r="E28" s="18"/>
    </row>
    <row r="29" spans="3:5">
      <c r="C29" s="18"/>
      <c r="D29" s="18"/>
      <c r="E29" s="18"/>
    </row>
    <row r="30" spans="3:5" ht="14.4">
      <c r="C30" s="53" t="s">
        <v>111</v>
      </c>
      <c r="D30" s="18">
        <v>5925.24</v>
      </c>
      <c r="E30" s="18"/>
    </row>
    <row r="31" spans="3:5">
      <c r="C31" s="18" t="s">
        <v>103</v>
      </c>
      <c r="D31" s="39">
        <f>+D30*E21</f>
        <v>2138.4779490858296</v>
      </c>
      <c r="E31" s="18"/>
    </row>
    <row r="32" spans="3:5">
      <c r="C32" s="18" t="s">
        <v>104</v>
      </c>
      <c r="D32" s="39">
        <f>+D30*E22</f>
        <v>3786.7620509141711</v>
      </c>
      <c r="E32" s="18"/>
    </row>
    <row r="33" spans="3:6">
      <c r="C33" s="18"/>
      <c r="D33" s="39"/>
      <c r="E33" s="18"/>
    </row>
    <row r="34" spans="3:6">
      <c r="C34" s="18"/>
      <c r="D34" s="18"/>
      <c r="E34" s="18"/>
    </row>
    <row r="35" spans="3:6">
      <c r="C35" s="18" t="s">
        <v>105</v>
      </c>
      <c r="D35" s="39">
        <f>+D27-D31</f>
        <v>43530.382376233836</v>
      </c>
      <c r="E35" s="18"/>
    </row>
    <row r="36" spans="3:6">
      <c r="C36" s="18" t="s">
        <v>106</v>
      </c>
      <c r="D36" s="39">
        <f>+D28-D32</f>
        <v>77082.487623766181</v>
      </c>
      <c r="E36" s="18"/>
    </row>
    <row r="37" spans="3:6">
      <c r="C37" s="18" t="s">
        <v>107</v>
      </c>
      <c r="D37" s="39">
        <f>+D25</f>
        <v>7791.45</v>
      </c>
      <c r="E37" s="18"/>
    </row>
    <row r="38" spans="3:6" ht="14.4" thickBot="1"/>
    <row r="39" spans="3:6">
      <c r="C39" s="41"/>
      <c r="D39" s="42" t="s">
        <v>115</v>
      </c>
      <c r="E39" s="42" t="s">
        <v>117</v>
      </c>
      <c r="F39" s="43" t="s">
        <v>116</v>
      </c>
    </row>
    <row r="40" spans="3:6">
      <c r="C40" s="44" t="s">
        <v>112</v>
      </c>
      <c r="D40" s="39">
        <f>+D27-D31</f>
        <v>43530.382376233836</v>
      </c>
      <c r="E40" s="45">
        <f>+(D40/$D$43)*$D$30</f>
        <v>2008.7171745542184</v>
      </c>
      <c r="F40" s="49">
        <f>+D40+E40</f>
        <v>45539.099550788058</v>
      </c>
    </row>
    <row r="41" spans="3:6">
      <c r="C41" s="44" t="s">
        <v>113</v>
      </c>
      <c r="D41" s="39">
        <f>+D28-D32</f>
        <v>77082.487623766181</v>
      </c>
      <c r="E41" s="45">
        <f>+(D41/$D$43)*$D$30</f>
        <v>3556.9849905972342</v>
      </c>
      <c r="F41" s="49">
        <f>+D41+E41</f>
        <v>80639.472614363418</v>
      </c>
    </row>
    <row r="42" spans="3:6">
      <c r="C42" s="44" t="s">
        <v>114</v>
      </c>
      <c r="D42" s="39">
        <f>+D25</f>
        <v>7791.45</v>
      </c>
      <c r="E42" s="45">
        <f>+(D42/$D$43)*$D$30</f>
        <v>359.53783484854705</v>
      </c>
      <c r="F42" s="49">
        <f>+D42+E42</f>
        <v>8150.9878348485472</v>
      </c>
    </row>
    <row r="43" spans="3:6" ht="14.4" thickBot="1">
      <c r="C43" s="46" t="s">
        <v>1</v>
      </c>
      <c r="D43" s="47">
        <f>SUM(D40:D42)</f>
        <v>128404.32000000002</v>
      </c>
      <c r="E43" s="47">
        <f t="shared" ref="E43" si="0">SUM(E40:E42)</f>
        <v>5925.24</v>
      </c>
      <c r="F43" s="48">
        <f>SUM(F40:F42)</f>
        <v>134329.56000000003</v>
      </c>
    </row>
  </sheetData>
  <mergeCells count="1">
    <mergeCell ref="G12:J1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EAB2E-2E9A-4998-A45E-515AAFE50DE9}">
  <dimension ref="A1:H41"/>
  <sheetViews>
    <sheetView workbookViewId="0">
      <selection activeCell="D33" sqref="D33"/>
    </sheetView>
  </sheetViews>
  <sheetFormatPr defaultRowHeight="13.8"/>
  <cols>
    <col min="1" max="1" width="4.59765625" bestFit="1" customWidth="1"/>
    <col min="2" max="2" width="52.5" customWidth="1"/>
    <col min="3" max="3" width="11.5" bestFit="1" customWidth="1"/>
    <col min="4" max="4" width="7.19921875" style="21" customWidth="1"/>
    <col min="5" max="5" width="50.5" bestFit="1" customWidth="1"/>
    <col min="6" max="6" width="24.5" bestFit="1" customWidth="1"/>
    <col min="7" max="7" width="10.59765625" bestFit="1" customWidth="1"/>
  </cols>
  <sheetData>
    <row r="1" spans="1:7" ht="20.399999999999999" customHeight="1">
      <c r="A1" s="22" t="s">
        <v>43</v>
      </c>
      <c r="B1" s="23" t="s">
        <v>44</v>
      </c>
      <c r="C1" s="23" t="s">
        <v>45</v>
      </c>
      <c r="D1" s="23" t="s">
        <v>8</v>
      </c>
      <c r="E1" s="24" t="s">
        <v>41</v>
      </c>
    </row>
    <row r="2" spans="1:7" ht="14.4">
      <c r="A2" s="18"/>
      <c r="B2" s="25"/>
      <c r="C2" s="25"/>
      <c r="D2" s="26"/>
      <c r="E2" s="27"/>
    </row>
    <row r="3" spans="1:7" ht="14.4">
      <c r="A3" s="25">
        <v>1</v>
      </c>
      <c r="B3" s="28" t="s">
        <v>46</v>
      </c>
      <c r="C3" s="29">
        <v>155278.01999999999</v>
      </c>
      <c r="D3" s="26"/>
      <c r="E3" s="18" t="s">
        <v>47</v>
      </c>
    </row>
    <row r="4" spans="1:7">
      <c r="A4" s="18"/>
      <c r="B4" s="18" t="s">
        <v>48</v>
      </c>
      <c r="C4" s="30">
        <v>15121.2</v>
      </c>
      <c r="D4" s="31"/>
      <c r="E4" s="18"/>
      <c r="F4" s="32"/>
      <c r="G4" s="32"/>
    </row>
    <row r="5" spans="1:7">
      <c r="A5" s="18"/>
      <c r="B5" s="18" t="s">
        <v>49</v>
      </c>
      <c r="C5" s="30">
        <v>1557.6</v>
      </c>
      <c r="D5" s="31"/>
      <c r="E5" s="18"/>
      <c r="F5" s="32"/>
      <c r="G5" s="32"/>
    </row>
    <row r="6" spans="1:7">
      <c r="A6" s="18"/>
      <c r="B6" s="18" t="s">
        <v>50</v>
      </c>
      <c r="C6" s="30">
        <v>2516.33</v>
      </c>
      <c r="D6" s="31"/>
      <c r="E6" s="18"/>
      <c r="F6" s="32"/>
      <c r="G6" s="32"/>
    </row>
    <row r="7" spans="1:7">
      <c r="A7" s="18"/>
      <c r="B7" s="18" t="s">
        <v>42</v>
      </c>
      <c r="C7" s="30">
        <v>1753.33</v>
      </c>
      <c r="D7" s="31"/>
      <c r="E7" s="18"/>
      <c r="F7" s="32"/>
      <c r="G7" s="32"/>
    </row>
    <row r="8" spans="1:7">
      <c r="A8" s="18"/>
      <c r="B8" s="18" t="s">
        <v>51</v>
      </c>
      <c r="C8" s="30">
        <v>5925.24</v>
      </c>
      <c r="D8" s="31"/>
      <c r="E8" s="18" t="s">
        <v>52</v>
      </c>
      <c r="F8" s="32"/>
      <c r="G8" s="32"/>
    </row>
    <row r="9" spans="1:7" ht="14.4">
      <c r="A9" s="18"/>
      <c r="B9" s="33" t="s">
        <v>53</v>
      </c>
      <c r="C9" s="38">
        <f>+C3-C4-C5-C6-C7-C8</f>
        <v>128404.31999999999</v>
      </c>
      <c r="D9" s="31"/>
      <c r="E9" s="18"/>
      <c r="F9" s="32"/>
      <c r="G9" s="32"/>
    </row>
    <row r="10" spans="1:7">
      <c r="A10" s="18"/>
      <c r="B10" s="18"/>
      <c r="C10" s="30"/>
      <c r="D10" s="31"/>
      <c r="E10" s="18"/>
      <c r="F10" s="32"/>
      <c r="G10" s="32"/>
    </row>
    <row r="11" spans="1:7">
      <c r="A11" s="18"/>
      <c r="B11" s="18" t="s">
        <v>54</v>
      </c>
      <c r="C11" s="30">
        <v>4791.45</v>
      </c>
      <c r="D11" s="31"/>
      <c r="E11" s="18" t="s">
        <v>52</v>
      </c>
    </row>
    <row r="12" spans="1:7">
      <c r="A12" s="18"/>
      <c r="B12" s="18" t="s">
        <v>55</v>
      </c>
      <c r="C12" s="30">
        <v>3000</v>
      </c>
      <c r="D12" s="31"/>
      <c r="E12" s="18" t="s">
        <v>56</v>
      </c>
    </row>
    <row r="13" spans="1:7" ht="14.4">
      <c r="A13" s="18"/>
      <c r="B13" s="33" t="s">
        <v>57</v>
      </c>
      <c r="C13" s="34">
        <f>+C9-C11-C12</f>
        <v>120612.87</v>
      </c>
      <c r="D13" s="31"/>
      <c r="E13" s="18"/>
    </row>
    <row r="14" spans="1:7">
      <c r="A14" s="18"/>
      <c r="B14" s="18"/>
      <c r="C14" s="30"/>
      <c r="D14" s="31"/>
      <c r="E14" s="18"/>
    </row>
    <row r="15" spans="1:7">
      <c r="A15" s="18"/>
      <c r="B15" s="18" t="s">
        <v>58</v>
      </c>
      <c r="C15" s="30">
        <v>155250</v>
      </c>
      <c r="D15" s="31"/>
      <c r="E15" s="18" t="s">
        <v>59</v>
      </c>
    </row>
    <row r="16" spans="1:7">
      <c r="A16" s="18"/>
      <c r="B16" s="18" t="s">
        <v>60</v>
      </c>
      <c r="C16" s="30">
        <f>C15-C5</f>
        <v>153692.4</v>
      </c>
      <c r="D16" s="31"/>
      <c r="E16" s="18" t="s">
        <v>61</v>
      </c>
    </row>
    <row r="17" spans="1:8">
      <c r="A17" s="18"/>
      <c r="B17" s="18" t="s">
        <v>62</v>
      </c>
      <c r="C17" s="30">
        <f>+C11+C12</f>
        <v>7791.45</v>
      </c>
      <c r="D17" s="31"/>
      <c r="E17" s="18">
        <f>+C17*1.4</f>
        <v>10908.029999999999</v>
      </c>
    </row>
    <row r="18" spans="1:8">
      <c r="A18" s="18"/>
      <c r="B18" s="18" t="s">
        <v>63</v>
      </c>
      <c r="C18" s="30">
        <f>+C16-C17</f>
        <v>145900.94999999998</v>
      </c>
      <c r="D18" s="31"/>
      <c r="E18" s="18"/>
    </row>
    <row r="19" spans="1:8">
      <c r="A19" s="18"/>
      <c r="B19" s="18" t="s">
        <v>64</v>
      </c>
      <c r="C19" s="30">
        <f>+C18*3.25</f>
        <v>474178.08749999997</v>
      </c>
      <c r="D19" s="31"/>
      <c r="E19" s="18"/>
    </row>
    <row r="20" spans="1:8">
      <c r="A20" s="18"/>
      <c r="B20" s="18" t="s">
        <v>65</v>
      </c>
      <c r="C20" s="30">
        <v>183044.27</v>
      </c>
      <c r="D20" s="31"/>
      <c r="E20" s="18" t="s">
        <v>66</v>
      </c>
    </row>
    <row r="21" spans="1:8">
      <c r="A21" s="18"/>
      <c r="B21" s="18" t="s">
        <v>67</v>
      </c>
      <c r="C21" s="30">
        <v>6704.25</v>
      </c>
      <c r="D21" s="31"/>
      <c r="E21" s="18" t="s">
        <v>66</v>
      </c>
    </row>
    <row r="22" spans="1:8" ht="14.4">
      <c r="A22" s="18"/>
      <c r="B22" s="33" t="s">
        <v>68</v>
      </c>
      <c r="C22" s="34">
        <f>+C20-C21</f>
        <v>176340.02</v>
      </c>
      <c r="D22" s="37">
        <f>+C22/C19</f>
        <v>0.37188563674402186</v>
      </c>
      <c r="E22" s="18"/>
    </row>
    <row r="23" spans="1:8" ht="14.4">
      <c r="A23" s="18"/>
      <c r="B23" s="33" t="s">
        <v>69</v>
      </c>
      <c r="C23" s="34">
        <f>+C19-C22</f>
        <v>297838.0675</v>
      </c>
      <c r="D23" s="37">
        <f>+C23/C19</f>
        <v>0.62811436325597825</v>
      </c>
      <c r="E23" s="18"/>
    </row>
    <row r="24" spans="1:8">
      <c r="A24" s="18"/>
      <c r="B24" s="18"/>
      <c r="C24" s="30"/>
      <c r="D24" s="31"/>
      <c r="E24" s="18"/>
    </row>
    <row r="25" spans="1:8">
      <c r="A25" s="18"/>
      <c r="B25" s="18" t="s">
        <v>70</v>
      </c>
      <c r="C25" s="30">
        <f>+C11+C12</f>
        <v>7791.45</v>
      </c>
      <c r="D25" s="31">
        <f>+C25/$C$28</f>
        <v>6.0679033228788558E-2</v>
      </c>
      <c r="E25" s="35"/>
      <c r="F25" s="32"/>
    </row>
    <row r="26" spans="1:8">
      <c r="A26" s="18"/>
      <c r="B26" s="18" t="s">
        <v>71</v>
      </c>
      <c r="C26" s="30">
        <f>+(C9-C25)*D22</f>
        <v>44854.193959473931</v>
      </c>
      <c r="D26" s="31">
        <f t="shared" ref="D26:D27" si="0">+C26/$C$28</f>
        <v>0.34931997583472213</v>
      </c>
      <c r="E26" s="35"/>
      <c r="F26" s="32"/>
    </row>
    <row r="27" spans="1:8">
      <c r="A27" s="18"/>
      <c r="B27" s="18" t="s">
        <v>72</v>
      </c>
      <c r="C27" s="30">
        <f>+(C9-C25)*D23</f>
        <v>75758.676040526072</v>
      </c>
      <c r="D27" s="31">
        <f t="shared" si="0"/>
        <v>0.59000099093648928</v>
      </c>
      <c r="E27" s="35"/>
      <c r="F27" s="32"/>
    </row>
    <row r="28" spans="1:8" ht="14.4">
      <c r="A28" s="18"/>
      <c r="B28" s="33" t="s">
        <v>73</v>
      </c>
      <c r="C28" s="34">
        <f>+C25+C26+C27</f>
        <v>128404.32</v>
      </c>
      <c r="D28" s="36"/>
      <c r="E28" s="18"/>
      <c r="F28" s="32"/>
    </row>
    <row r="29" spans="1:8">
      <c r="A29" s="18"/>
      <c r="B29" s="18"/>
      <c r="C29" s="30"/>
      <c r="D29" s="36"/>
      <c r="E29" s="18"/>
      <c r="H29" s="32"/>
    </row>
    <row r="30" spans="1:8" ht="14.4">
      <c r="A30" s="18"/>
      <c r="B30" s="33" t="s">
        <v>51</v>
      </c>
      <c r="C30" s="34">
        <f>+C8</f>
        <v>5925.24</v>
      </c>
      <c r="D30" s="36"/>
      <c r="E30" s="18"/>
    </row>
    <row r="31" spans="1:8">
      <c r="A31" s="18"/>
      <c r="B31" s="18" t="s">
        <v>74</v>
      </c>
      <c r="C31" s="30">
        <f>+C30*D25</f>
        <v>359.53783484854711</v>
      </c>
      <c r="D31" s="36"/>
      <c r="E31" s="18"/>
    </row>
    <row r="32" spans="1:8">
      <c r="A32" s="18"/>
      <c r="B32" s="18" t="s">
        <v>75</v>
      </c>
      <c r="C32" s="30">
        <f>+C30*D26</f>
        <v>2069.804693614929</v>
      </c>
      <c r="D32" s="36"/>
      <c r="E32" s="18"/>
    </row>
    <row r="33" spans="1:5">
      <c r="A33" s="18"/>
      <c r="B33" s="18" t="s">
        <v>76</v>
      </c>
      <c r="C33" s="30">
        <f>+C30*D27</f>
        <v>3495.8974715365234</v>
      </c>
      <c r="D33" s="36"/>
      <c r="E33" s="18"/>
    </row>
    <row r="34" spans="1:5">
      <c r="A34" s="18"/>
      <c r="B34" s="18"/>
      <c r="C34" s="30"/>
      <c r="D34" s="36"/>
      <c r="E34" s="18"/>
    </row>
    <row r="35" spans="1:5" ht="14.4">
      <c r="A35" s="18"/>
      <c r="B35" s="33" t="s">
        <v>77</v>
      </c>
      <c r="C35" s="34">
        <f>+C25+C31</f>
        <v>8150.9878348485472</v>
      </c>
      <c r="D35" s="36"/>
      <c r="E35" s="18"/>
    </row>
    <row r="36" spans="1:5" ht="14.4">
      <c r="A36" s="18"/>
      <c r="B36" s="33" t="s">
        <v>78</v>
      </c>
      <c r="C36" s="34">
        <f>+C26+C32</f>
        <v>46923.998653088856</v>
      </c>
      <c r="D36" s="31"/>
      <c r="E36" s="18"/>
    </row>
    <row r="37" spans="1:5" ht="14.4">
      <c r="A37" s="18"/>
      <c r="B37" s="33" t="s">
        <v>79</v>
      </c>
      <c r="C37" s="34">
        <f>+C27+C33</f>
        <v>79254.57351206259</v>
      </c>
      <c r="D37" s="31"/>
      <c r="E37" s="18"/>
    </row>
    <row r="38" spans="1:5" ht="14.4">
      <c r="A38" s="18"/>
      <c r="B38" s="33" t="s">
        <v>73</v>
      </c>
      <c r="C38" s="34">
        <f>SUM(C35:C37)</f>
        <v>134329.56</v>
      </c>
      <c r="D38" s="36"/>
      <c r="E38" s="18" t="s">
        <v>80</v>
      </c>
    </row>
    <row r="40" spans="1:5">
      <c r="C40" s="32"/>
    </row>
    <row r="41" spans="1:5">
      <c r="C41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A52E-E239-4E9D-8BE3-A5769CD3984B}">
  <dimension ref="A1:I27"/>
  <sheetViews>
    <sheetView topLeftCell="B1" zoomScaleNormal="100" workbookViewId="0">
      <selection activeCell="I28" sqref="I28"/>
    </sheetView>
  </sheetViews>
  <sheetFormatPr defaultColWidth="9" defaultRowHeight="14.4"/>
  <cols>
    <col min="1" max="1" width="4.69921875" style="3" bestFit="1" customWidth="1"/>
    <col min="2" max="2" width="21.59765625" style="3" bestFit="1" customWidth="1"/>
    <col min="3" max="3" width="3.69921875" style="3" bestFit="1" customWidth="1"/>
    <col min="4" max="4" width="4.8984375" style="17" bestFit="1" customWidth="1"/>
    <col min="5" max="5" width="7.69921875" style="17" customWidth="1"/>
    <col min="6" max="6" width="12" style="3" customWidth="1"/>
    <col min="7" max="7" width="12.09765625" style="3" customWidth="1"/>
    <col min="8" max="8" width="12.5" style="3" customWidth="1"/>
    <col min="9" max="9" width="13" style="3" bestFit="1" customWidth="1"/>
    <col min="10" max="16384" width="9" style="3"/>
  </cols>
  <sheetData>
    <row r="1" spans="1:9" ht="15.6">
      <c r="A1" s="228" t="s">
        <v>24</v>
      </c>
      <c r="B1" s="228"/>
      <c r="C1" s="228"/>
      <c r="D1" s="228"/>
      <c r="E1" s="228"/>
      <c r="F1" s="228"/>
      <c r="G1" s="228"/>
      <c r="H1" s="228"/>
      <c r="I1" s="228"/>
    </row>
    <row r="2" spans="1:9">
      <c r="A2" s="229" t="s">
        <v>9</v>
      </c>
      <c r="B2" s="229" t="s">
        <v>4</v>
      </c>
      <c r="C2" s="230" t="s">
        <v>22</v>
      </c>
      <c r="D2" s="231"/>
      <c r="E2" s="232"/>
      <c r="F2" s="229" t="s">
        <v>6</v>
      </c>
      <c r="G2" s="229" t="s">
        <v>7</v>
      </c>
      <c r="H2" s="233" t="s">
        <v>25</v>
      </c>
      <c r="I2" s="229" t="s">
        <v>23</v>
      </c>
    </row>
    <row r="3" spans="1:9">
      <c r="A3" s="229"/>
      <c r="B3" s="229"/>
      <c r="C3" s="12" t="s">
        <v>3</v>
      </c>
      <c r="D3" s="12" t="s">
        <v>19</v>
      </c>
      <c r="E3" s="12" t="s">
        <v>2</v>
      </c>
      <c r="F3" s="229"/>
      <c r="G3" s="229"/>
      <c r="H3" s="229"/>
      <c r="I3" s="229"/>
    </row>
    <row r="4" spans="1:9">
      <c r="A4" s="11"/>
      <c r="B4" s="2" t="s">
        <v>37</v>
      </c>
      <c r="C4" s="2"/>
      <c r="D4" s="11"/>
      <c r="E4" s="11"/>
      <c r="F4" s="15"/>
      <c r="G4" s="15"/>
      <c r="H4" s="15"/>
      <c r="I4" s="15"/>
    </row>
    <row r="5" spans="1:9">
      <c r="A5" s="13">
        <v>1</v>
      </c>
      <c r="B5" s="4" t="s">
        <v>15</v>
      </c>
      <c r="C5" s="14">
        <v>1</v>
      </c>
      <c r="D5" s="5"/>
      <c r="E5" s="5"/>
      <c r="F5" s="5">
        <f>C5*D5*E5</f>
        <v>0</v>
      </c>
      <c r="G5" s="5">
        <f t="shared" ref="G5:G16" si="0">F5*10.764</f>
        <v>0</v>
      </c>
      <c r="H5" s="5">
        <f>ROUND(G5,0)</f>
        <v>0</v>
      </c>
      <c r="I5" s="15"/>
    </row>
    <row r="6" spans="1:9">
      <c r="A6" s="13">
        <v>3</v>
      </c>
      <c r="B6" s="4" t="s">
        <v>16</v>
      </c>
      <c r="C6" s="14">
        <v>1</v>
      </c>
      <c r="D6" s="5"/>
      <c r="E6" s="5"/>
      <c r="F6" s="5">
        <f t="shared" ref="F6:F19" si="1">C6*D6*E6</f>
        <v>0</v>
      </c>
      <c r="G6" s="5">
        <f t="shared" si="0"/>
        <v>0</v>
      </c>
      <c r="H6" s="5">
        <f>ROUND(G6,0)</f>
        <v>0</v>
      </c>
      <c r="I6" s="19"/>
    </row>
    <row r="7" spans="1:9">
      <c r="A7" s="13">
        <v>4</v>
      </c>
      <c r="B7" s="4" t="s">
        <v>17</v>
      </c>
      <c r="C7" s="14">
        <v>1</v>
      </c>
      <c r="D7" s="5"/>
      <c r="E7" s="5"/>
      <c r="F7" s="5">
        <f t="shared" si="1"/>
        <v>0</v>
      </c>
      <c r="G7" s="5">
        <f t="shared" si="0"/>
        <v>0</v>
      </c>
      <c r="H7" s="5">
        <f t="shared" ref="H7:H18" si="2">ROUND(G7,0)</f>
        <v>0</v>
      </c>
      <c r="I7" s="20"/>
    </row>
    <row r="8" spans="1:9">
      <c r="A8" s="13">
        <v>5</v>
      </c>
      <c r="B8" s="4" t="s">
        <v>18</v>
      </c>
      <c r="C8" s="14">
        <v>1</v>
      </c>
      <c r="D8" s="5"/>
      <c r="E8" s="5"/>
      <c r="F8" s="5">
        <f t="shared" si="1"/>
        <v>0</v>
      </c>
      <c r="G8" s="5">
        <f t="shared" si="0"/>
        <v>0</v>
      </c>
      <c r="H8" s="5">
        <f t="shared" si="2"/>
        <v>0</v>
      </c>
      <c r="I8" s="20"/>
    </row>
    <row r="9" spans="1:9">
      <c r="A9" s="13"/>
      <c r="B9" s="2" t="s">
        <v>26</v>
      </c>
      <c r="C9" s="14"/>
      <c r="D9" s="5"/>
      <c r="E9" s="5"/>
      <c r="F9" s="5">
        <f t="shared" si="1"/>
        <v>0</v>
      </c>
      <c r="G9" s="5">
        <f t="shared" si="0"/>
        <v>0</v>
      </c>
      <c r="H9" s="5">
        <f t="shared" si="2"/>
        <v>0</v>
      </c>
      <c r="I9" s="20"/>
    </row>
    <row r="10" spans="1:9">
      <c r="A10" s="13">
        <v>7</v>
      </c>
      <c r="B10" s="4" t="s">
        <v>27</v>
      </c>
      <c r="C10" s="14">
        <v>1</v>
      </c>
      <c r="D10" s="5"/>
      <c r="E10" s="5"/>
      <c r="F10" s="5">
        <f t="shared" si="1"/>
        <v>0</v>
      </c>
      <c r="G10" s="5">
        <f t="shared" si="0"/>
        <v>0</v>
      </c>
      <c r="H10" s="5">
        <f t="shared" si="2"/>
        <v>0</v>
      </c>
      <c r="I10" s="20"/>
    </row>
    <row r="11" spans="1:9" ht="30" customHeight="1">
      <c r="A11" s="13">
        <v>8</v>
      </c>
      <c r="B11" s="4" t="s">
        <v>28</v>
      </c>
      <c r="C11" s="14">
        <v>1</v>
      </c>
      <c r="D11" s="5"/>
      <c r="E11" s="5"/>
      <c r="F11" s="5">
        <f t="shared" si="1"/>
        <v>0</v>
      </c>
      <c r="G11" s="5">
        <f t="shared" si="0"/>
        <v>0</v>
      </c>
      <c r="H11" s="5">
        <f t="shared" si="2"/>
        <v>0</v>
      </c>
      <c r="I11" s="19"/>
    </row>
    <row r="12" spans="1:9">
      <c r="A12" s="13">
        <v>9</v>
      </c>
      <c r="B12" s="4" t="s">
        <v>29</v>
      </c>
      <c r="C12" s="14">
        <v>1</v>
      </c>
      <c r="D12" s="5"/>
      <c r="E12" s="5"/>
      <c r="F12" s="5">
        <f t="shared" si="1"/>
        <v>0</v>
      </c>
      <c r="G12" s="5">
        <f t="shared" si="0"/>
        <v>0</v>
      </c>
      <c r="H12" s="5">
        <f t="shared" si="2"/>
        <v>0</v>
      </c>
      <c r="I12" s="20"/>
    </row>
    <row r="13" spans="1:9">
      <c r="A13" s="13">
        <v>10</v>
      </c>
      <c r="B13" s="4" t="s">
        <v>30</v>
      </c>
      <c r="C13" s="14">
        <v>1</v>
      </c>
      <c r="D13" s="5"/>
      <c r="E13" s="5"/>
      <c r="F13" s="5">
        <f t="shared" si="1"/>
        <v>0</v>
      </c>
      <c r="G13" s="5">
        <f t="shared" si="0"/>
        <v>0</v>
      </c>
      <c r="H13" s="5">
        <f t="shared" si="2"/>
        <v>0</v>
      </c>
      <c r="I13" s="20"/>
    </row>
    <row r="14" spans="1:9">
      <c r="A14" s="13">
        <v>11</v>
      </c>
      <c r="B14" s="4" t="s">
        <v>31</v>
      </c>
      <c r="C14" s="14">
        <v>1</v>
      </c>
      <c r="D14" s="5"/>
      <c r="E14" s="5"/>
      <c r="F14" s="5">
        <f t="shared" si="1"/>
        <v>0</v>
      </c>
      <c r="G14" s="5">
        <f t="shared" si="0"/>
        <v>0</v>
      </c>
      <c r="H14" s="5">
        <f t="shared" si="2"/>
        <v>0</v>
      </c>
      <c r="I14" s="20"/>
    </row>
    <row r="15" spans="1:9">
      <c r="A15" s="13">
        <v>12</v>
      </c>
      <c r="B15" s="4" t="s">
        <v>32</v>
      </c>
      <c r="C15" s="14">
        <v>1</v>
      </c>
      <c r="D15" s="5"/>
      <c r="E15" s="5"/>
      <c r="F15" s="5">
        <f t="shared" si="1"/>
        <v>0</v>
      </c>
      <c r="G15" s="5">
        <f t="shared" si="0"/>
        <v>0</v>
      </c>
      <c r="H15" s="5">
        <f t="shared" si="2"/>
        <v>0</v>
      </c>
      <c r="I15" s="20"/>
    </row>
    <row r="16" spans="1:9">
      <c r="A16" s="13">
        <v>13</v>
      </c>
      <c r="B16" s="4" t="s">
        <v>33</v>
      </c>
      <c r="C16" s="14">
        <v>1</v>
      </c>
      <c r="D16" s="5"/>
      <c r="E16" s="5"/>
      <c r="F16" s="5">
        <f t="shared" si="1"/>
        <v>0</v>
      </c>
      <c r="G16" s="5">
        <f t="shared" si="0"/>
        <v>0</v>
      </c>
      <c r="H16" s="5">
        <f t="shared" si="2"/>
        <v>0</v>
      </c>
      <c r="I16" s="20"/>
    </row>
    <row r="17" spans="1:9">
      <c r="A17" s="13">
        <v>14</v>
      </c>
      <c r="B17" s="4" t="s">
        <v>34</v>
      </c>
      <c r="C17" s="14">
        <v>1</v>
      </c>
      <c r="D17" s="5"/>
      <c r="E17" s="5"/>
      <c r="F17" s="5">
        <f t="shared" si="1"/>
        <v>0</v>
      </c>
      <c r="G17" s="5">
        <f>F17*10.764</f>
        <v>0</v>
      </c>
      <c r="H17" s="5">
        <f t="shared" si="2"/>
        <v>0</v>
      </c>
      <c r="I17" s="20"/>
    </row>
    <row r="18" spans="1:9">
      <c r="A18" s="13">
        <v>15</v>
      </c>
      <c r="B18" s="4" t="s">
        <v>35</v>
      </c>
      <c r="C18" s="14">
        <v>1</v>
      </c>
      <c r="D18" s="5"/>
      <c r="E18" s="5"/>
      <c r="F18" s="5">
        <f t="shared" si="1"/>
        <v>0</v>
      </c>
      <c r="G18" s="5">
        <f>F18*10.764</f>
        <v>0</v>
      </c>
      <c r="H18" s="5">
        <f t="shared" si="2"/>
        <v>0</v>
      </c>
      <c r="I18" s="19"/>
    </row>
    <row r="19" spans="1:9">
      <c r="A19" s="13">
        <v>16</v>
      </c>
      <c r="B19" s="4" t="s">
        <v>36</v>
      </c>
      <c r="C19" s="14">
        <v>1</v>
      </c>
      <c r="D19" s="5"/>
      <c r="E19" s="5"/>
      <c r="F19" s="5">
        <f t="shared" si="1"/>
        <v>0</v>
      </c>
      <c r="G19" s="5">
        <f>F19*10.764</f>
        <v>0</v>
      </c>
      <c r="H19" s="5">
        <f>ROUND(G19,0)</f>
        <v>0</v>
      </c>
      <c r="I19" s="19"/>
    </row>
    <row r="20" spans="1:9" ht="28.8">
      <c r="A20" s="8"/>
      <c r="B20" s="6" t="s">
        <v>20</v>
      </c>
      <c r="C20" s="6"/>
      <c r="D20" s="6"/>
      <c r="E20" s="6"/>
      <c r="F20" s="10">
        <f>SUM(F5:F19)</f>
        <v>0</v>
      </c>
      <c r="G20" s="10">
        <f t="shared" ref="G20:H20" si="3">SUM(G5:G19)</f>
        <v>0</v>
      </c>
      <c r="H20" s="10">
        <f t="shared" si="3"/>
        <v>0</v>
      </c>
      <c r="I20" s="15"/>
    </row>
    <row r="21" spans="1:9">
      <c r="A21" s="11"/>
      <c r="B21" s="7" t="s">
        <v>10</v>
      </c>
      <c r="C21" s="7"/>
      <c r="D21" s="7"/>
      <c r="E21" s="7"/>
      <c r="F21" s="10" t="e">
        <f>+#REF!</f>
        <v>#REF!</v>
      </c>
      <c r="G21" s="16"/>
      <c r="H21" s="10" t="e">
        <f>+#REF!</f>
        <v>#REF!</v>
      </c>
      <c r="I21" s="15"/>
    </row>
    <row r="22" spans="1:9" ht="28.8">
      <c r="A22" s="8"/>
      <c r="B22" s="6" t="s">
        <v>21</v>
      </c>
      <c r="C22" s="6"/>
      <c r="D22" s="6"/>
      <c r="E22" s="6"/>
      <c r="F22" s="9" t="e">
        <f>F20/F21</f>
        <v>#REF!</v>
      </c>
      <c r="G22" s="15"/>
      <c r="H22" s="15"/>
      <c r="I22" s="15"/>
    </row>
    <row r="27" spans="1:9">
      <c r="I27" s="3" t="s">
        <v>40</v>
      </c>
    </row>
  </sheetData>
  <mergeCells count="8">
    <mergeCell ref="A1:I1"/>
    <mergeCell ref="A2:A3"/>
    <mergeCell ref="B2:B3"/>
    <mergeCell ref="C2:E2"/>
    <mergeCell ref="F2:F3"/>
    <mergeCell ref="G2:G3"/>
    <mergeCell ref="H2:H3"/>
    <mergeCell ref="I2:I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RERA </vt:lpstr>
      <vt:lpstr>UDS checking</vt:lpstr>
      <vt:lpstr>UDS (2)</vt:lpstr>
      <vt:lpstr>UDS</vt:lpstr>
      <vt:lpstr>SUNCITY UDS</vt:lpstr>
      <vt:lpstr>LUMBER ROOM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engg55</dc:creator>
  <cp:lastModifiedBy>CG6742</cp:lastModifiedBy>
  <cp:revision>191</cp:revision>
  <cp:lastPrinted>2026-04-30T03:35:19Z</cp:lastPrinted>
  <dcterms:created xsi:type="dcterms:W3CDTF">2019-04-08T05:49:00Z</dcterms:created>
  <dcterms:modified xsi:type="dcterms:W3CDTF">2026-05-12T04:34:59Z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1033-11.2.0.9169</vt:lpwstr>
  </property>
  <property fmtid="{D5CDD505-2E9C-101B-9397-08002B2CF9AE}" pid="3" name="KSOReadingLayout">
    <vt:bool>false</vt:bool>
  </property>
</Properties>
</file>