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oth\Desktop\Working files - July 24\64 Cent\RERA\"/>
    </mc:Choice>
  </mc:AlternateContent>
  <bookViews>
    <workbookView xWindow="0" yWindow="0" windowWidth="10020" windowHeight="6765" activeTab="1"/>
  </bookViews>
  <sheets>
    <sheet name="RERA-1bhk" sheetId="19" r:id="rId1"/>
    <sheet name="RERA- 60 flat" sheetId="9" r:id="rId2"/>
    <sheet name="Sheet1" sheetId="18" r:id="rId3"/>
    <sheet name="SQFT calculation" sheetId="11" r:id="rId4"/>
    <sheet name="EWS" sheetId="12" r:id="rId5"/>
    <sheet name="GST" sheetId="14" r:id="rId6"/>
    <sheet name="GST1" sheetId="15" r:id="rId7"/>
    <sheet name="Phase II(EB)" sheetId="16" r:id="rId8"/>
    <sheet name="Annexe(EB)" sheetId="17" r:id="rId9"/>
  </sheets>
  <definedNames>
    <definedName name="_xlnm._FilterDatabase" localSheetId="5" hidden="1">GST!$A$2:$E$40</definedName>
    <definedName name="_xlnm._FilterDatabase" localSheetId="1" hidden="1">'RERA- 60 flat'!$I$4:$I$76</definedName>
    <definedName name="_xlnm._FilterDatabase" localSheetId="0" hidden="1">'RERA-1bhk'!$I$2:$I$52</definedName>
    <definedName name="_xlnm._FilterDatabase" localSheetId="3" hidden="1">'SQFT calculation'!$A$1:$J$41</definedName>
    <definedName name="_xlnm.Print_Area" localSheetId="1">'RERA- 60 flat'!$A$1:$N$71</definedName>
    <definedName name="_xlnm.Print_Area" localSheetId="0">'RERA-1bhk'!$A$1:$N$47</definedName>
    <definedName name="_xlnm.Print_Area" localSheetId="3">'SQFT calculation'!$A$1:$J$44</definedName>
    <definedName name="_xlnm.Print_Titles" localSheetId="1">'RERA- 60 flat'!$5:$6</definedName>
    <definedName name="_xlnm.Print_Titles" localSheetId="0">'RERA-1bhk'!$3:$4</definedName>
  </definedNames>
  <calcPr calcId="162913"/>
</workbook>
</file>

<file path=xl/calcChain.xml><?xml version="1.0" encoding="utf-8"?>
<calcChain xmlns="http://schemas.openxmlformats.org/spreadsheetml/2006/main">
  <c r="J6" i="19" l="1"/>
  <c r="J45" i="19" s="1"/>
  <c r="J7" i="19"/>
  <c r="J8" i="19"/>
  <c r="K8" i="19" s="1"/>
  <c r="J9" i="19"/>
  <c r="K9" i="19" s="1"/>
  <c r="J10" i="19"/>
  <c r="K10" i="19" s="1"/>
  <c r="J11" i="19"/>
  <c r="J12" i="19"/>
  <c r="K12" i="19" s="1"/>
  <c r="J13" i="19"/>
  <c r="J14" i="19"/>
  <c r="K14" i="19" s="1"/>
  <c r="J15" i="19"/>
  <c r="J16" i="19"/>
  <c r="K16" i="19" s="1"/>
  <c r="J17" i="19"/>
  <c r="K17" i="19" s="1"/>
  <c r="J18" i="19"/>
  <c r="K18" i="19" s="1"/>
  <c r="J19" i="19"/>
  <c r="K19" i="19" s="1"/>
  <c r="J20" i="19"/>
  <c r="K20" i="19" s="1"/>
  <c r="J21" i="19"/>
  <c r="K21" i="19" s="1"/>
  <c r="J22" i="19"/>
  <c r="K22" i="19" s="1"/>
  <c r="J23" i="19"/>
  <c r="J24" i="19"/>
  <c r="J25" i="19"/>
  <c r="K25" i="19" s="1"/>
  <c r="J26" i="19"/>
  <c r="K26" i="19" s="1"/>
  <c r="J27" i="19"/>
  <c r="J28" i="19"/>
  <c r="K28" i="19" s="1"/>
  <c r="J29" i="19"/>
  <c r="J30" i="19"/>
  <c r="K30" i="19" s="1"/>
  <c r="J31" i="19"/>
  <c r="K31" i="19" s="1"/>
  <c r="J32" i="19"/>
  <c r="K32" i="19" s="1"/>
  <c r="J33" i="19"/>
  <c r="K33" i="19" s="1"/>
  <c r="J34" i="19"/>
  <c r="K34" i="19" s="1"/>
  <c r="J35" i="19"/>
  <c r="K35" i="19" s="1"/>
  <c r="J36" i="19"/>
  <c r="K36" i="19" s="1"/>
  <c r="J37" i="19"/>
  <c r="K37" i="19" s="1"/>
  <c r="J38" i="19"/>
  <c r="K38" i="19" s="1"/>
  <c r="J39" i="19"/>
  <c r="K39" i="19" s="1"/>
  <c r="J40" i="19"/>
  <c r="K40" i="19" s="1"/>
  <c r="J41" i="19"/>
  <c r="K41" i="19" s="1"/>
  <c r="J42" i="19"/>
  <c r="K42" i="19" s="1"/>
  <c r="J43" i="19"/>
  <c r="J44" i="19"/>
  <c r="J5" i="19"/>
  <c r="K5" i="19" s="1"/>
  <c r="N45" i="19"/>
  <c r="N47" i="19" s="1"/>
  <c r="L47" i="19"/>
  <c r="I48" i="19"/>
  <c r="M47" i="19"/>
  <c r="K44" i="19"/>
  <c r="K43" i="19"/>
  <c r="K29" i="19"/>
  <c r="K27" i="19"/>
  <c r="K24" i="19"/>
  <c r="K23" i="19"/>
  <c r="K15" i="19"/>
  <c r="K13" i="19"/>
  <c r="K11" i="19"/>
  <c r="M71" i="9"/>
  <c r="K6" i="19" l="1"/>
  <c r="I50" i="19"/>
  <c r="K7" i="19"/>
  <c r="D22" i="18"/>
  <c r="D23" i="18" s="1"/>
  <c r="F21" i="18"/>
  <c r="F8" i="18"/>
  <c r="E21" i="18"/>
  <c r="E20" i="18"/>
  <c r="F20" i="18" s="1"/>
  <c r="E19" i="18"/>
  <c r="F19" i="18" s="1"/>
  <c r="E18" i="18"/>
  <c r="F18" i="18" s="1"/>
  <c r="E17" i="18"/>
  <c r="F17" i="18" s="1"/>
  <c r="E16" i="18"/>
  <c r="F16" i="18" s="1"/>
  <c r="E15" i="18"/>
  <c r="F15" i="18" s="1"/>
  <c r="E9" i="18"/>
  <c r="F9" i="18" s="1"/>
  <c r="E8" i="18"/>
  <c r="E7" i="18"/>
  <c r="F7" i="18" s="1"/>
  <c r="E6" i="18"/>
  <c r="F6" i="18" s="1"/>
  <c r="E5" i="18"/>
  <c r="F5" i="18" s="1"/>
  <c r="D10" i="18"/>
  <c r="D11" i="18" s="1"/>
  <c r="F22" i="18" l="1"/>
  <c r="F23" i="18" s="1"/>
  <c r="K45" i="19"/>
  <c r="E22" i="18"/>
  <c r="E23" i="18" s="1"/>
  <c r="F10" i="18"/>
  <c r="F11" i="18" s="1"/>
  <c r="E10" i="18"/>
  <c r="E11" i="18" s="1"/>
  <c r="J68" i="9"/>
  <c r="J8" i="9" l="1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7" i="9"/>
  <c r="I73" i="9"/>
  <c r="I72" i="9"/>
  <c r="I74" i="9" l="1"/>
  <c r="L43" i="11" l="1"/>
  <c r="E24" i="17" l="1"/>
  <c r="E25" i="17" s="1"/>
  <c r="F23" i="17"/>
  <c r="F22" i="17"/>
  <c r="F21" i="17"/>
  <c r="F20" i="17"/>
  <c r="F19" i="17"/>
  <c r="F18" i="17"/>
  <c r="F17" i="17"/>
  <c r="E12" i="17"/>
  <c r="E13" i="17" s="1"/>
  <c r="F11" i="17"/>
  <c r="F10" i="17"/>
  <c r="F9" i="17"/>
  <c r="F8" i="17"/>
  <c r="F7" i="17"/>
  <c r="F6" i="17"/>
  <c r="F5" i="17"/>
  <c r="F57" i="16"/>
  <c r="F58" i="16" s="1"/>
  <c r="F51" i="16"/>
  <c r="F50" i="16"/>
  <c r="F49" i="16"/>
  <c r="F48" i="16"/>
  <c r="F47" i="16"/>
  <c r="F46" i="16"/>
  <c r="F45" i="16"/>
  <c r="F44" i="16"/>
  <c r="F43" i="16"/>
  <c r="F42" i="16"/>
  <c r="F36" i="16"/>
  <c r="F35" i="16"/>
  <c r="F34" i="16"/>
  <c r="F33" i="16"/>
  <c r="F32" i="16"/>
  <c r="F31" i="16"/>
  <c r="F30" i="16"/>
  <c r="F29" i="16"/>
  <c r="F28" i="16"/>
  <c r="F27" i="16"/>
  <c r="F21" i="16"/>
  <c r="F20" i="16"/>
  <c r="F19" i="16"/>
  <c r="F18" i="16"/>
  <c r="F17" i="16"/>
  <c r="F16" i="16"/>
  <c r="F15" i="16"/>
  <c r="F9" i="16"/>
  <c r="F8" i="16"/>
  <c r="F7" i="16"/>
  <c r="F6" i="16"/>
  <c r="F5" i="16"/>
  <c r="E58" i="16"/>
  <c r="E52" i="16"/>
  <c r="E53" i="16" s="1"/>
  <c r="E37" i="16"/>
  <c r="E38" i="16" s="1"/>
  <c r="E22" i="16"/>
  <c r="E23" i="16" s="1"/>
  <c r="E10" i="16"/>
  <c r="E11" i="16" s="1"/>
  <c r="F22" i="16" l="1"/>
  <c r="F23" i="16" s="1"/>
  <c r="F12" i="17"/>
  <c r="F13" i="17" s="1"/>
  <c r="F24" i="17"/>
  <c r="F25" i="17" s="1"/>
  <c r="F10" i="16"/>
  <c r="F11" i="16" s="1"/>
  <c r="F37" i="16"/>
  <c r="F38" i="16" s="1"/>
  <c r="F52" i="16"/>
  <c r="F53" i="16" s="1"/>
  <c r="D48" i="14"/>
  <c r="E41" i="14"/>
  <c r="E32" i="14"/>
  <c r="F41" i="14" l="1"/>
  <c r="C45" i="14" s="1"/>
  <c r="D45" i="14" s="1"/>
  <c r="F32" i="14"/>
  <c r="C44" i="14" s="1"/>
  <c r="D44" i="14" s="1"/>
  <c r="D46" i="14" l="1"/>
  <c r="C18" i="12" l="1"/>
  <c r="E18" i="12" s="1"/>
  <c r="F18" i="12" s="1"/>
  <c r="C17" i="12"/>
  <c r="E17" i="12" s="1"/>
  <c r="F17" i="12" s="1"/>
  <c r="C16" i="12"/>
  <c r="E16" i="12" s="1"/>
  <c r="F16" i="12" s="1"/>
  <c r="C15" i="12"/>
  <c r="E15" i="12" s="1"/>
  <c r="F15" i="12" s="1"/>
  <c r="C14" i="12"/>
  <c r="E14" i="12" s="1"/>
  <c r="F14" i="12" s="1"/>
  <c r="C13" i="12"/>
  <c r="E13" i="12" s="1"/>
  <c r="F13" i="12" s="1"/>
  <c r="C12" i="12"/>
  <c r="E12" i="12" s="1"/>
  <c r="F12" i="12" s="1"/>
  <c r="C10" i="12"/>
  <c r="E10" i="12" s="1"/>
  <c r="F10" i="12" s="1"/>
  <c r="C9" i="12"/>
  <c r="E9" i="12" s="1"/>
  <c r="F9" i="12" s="1"/>
  <c r="C8" i="12"/>
  <c r="E8" i="12" s="1"/>
  <c r="F8" i="12" s="1"/>
  <c r="E7" i="12"/>
  <c r="F7" i="12" s="1"/>
  <c r="E6" i="12"/>
  <c r="F6" i="12" s="1"/>
  <c r="C5" i="12"/>
  <c r="C4" i="12"/>
  <c r="E4" i="12" s="1"/>
  <c r="F4" i="12" l="1"/>
  <c r="E5" i="12"/>
  <c r="F5" i="12" s="1"/>
  <c r="F20" i="12" l="1"/>
  <c r="F21" i="12" s="1"/>
  <c r="G6" i="11"/>
  <c r="I6" i="11" s="1"/>
  <c r="J6" i="11" s="1"/>
  <c r="G7" i="11"/>
  <c r="I7" i="11" s="1"/>
  <c r="G8" i="11"/>
  <c r="I8" i="11" s="1"/>
  <c r="G9" i="11"/>
  <c r="I9" i="11" s="1"/>
  <c r="G10" i="11"/>
  <c r="I10" i="11" s="1"/>
  <c r="G11" i="11"/>
  <c r="I11" i="11" s="1"/>
  <c r="G13" i="11"/>
  <c r="I13" i="11" s="1"/>
  <c r="G14" i="11"/>
  <c r="I14" i="11" s="1"/>
  <c r="G15" i="11"/>
  <c r="I15" i="11" s="1"/>
  <c r="G16" i="11"/>
  <c r="I16" i="11" s="1"/>
  <c r="G17" i="11"/>
  <c r="I17" i="11" s="1"/>
  <c r="G18" i="11"/>
  <c r="I18" i="11" s="1"/>
  <c r="G19" i="11"/>
  <c r="I19" i="11" s="1"/>
  <c r="G21" i="11"/>
  <c r="I21" i="11" s="1"/>
  <c r="G22" i="11"/>
  <c r="I22" i="11" s="1"/>
  <c r="G23" i="11"/>
  <c r="I23" i="11" s="1"/>
  <c r="G24" i="11"/>
  <c r="I24" i="11" s="1"/>
  <c r="G25" i="11"/>
  <c r="I25" i="11" s="1"/>
  <c r="G26" i="11"/>
  <c r="I26" i="11" s="1"/>
  <c r="G27" i="11"/>
  <c r="I27" i="11" s="1"/>
  <c r="G28" i="11"/>
  <c r="I28" i="11" s="1"/>
  <c r="G29" i="11"/>
  <c r="I29" i="11" s="1"/>
  <c r="G30" i="11"/>
  <c r="I30" i="11" s="1"/>
  <c r="G32" i="11"/>
  <c r="I32" i="11" s="1"/>
  <c r="G33" i="11"/>
  <c r="I33" i="11" s="1"/>
  <c r="G34" i="11"/>
  <c r="I34" i="11" s="1"/>
  <c r="G35" i="11"/>
  <c r="I35" i="11" s="1"/>
  <c r="G36" i="11"/>
  <c r="I36" i="11" s="1"/>
  <c r="G37" i="11"/>
  <c r="I37" i="11" s="1"/>
  <c r="G38" i="11"/>
  <c r="I38" i="11" s="1"/>
  <c r="G39" i="11"/>
  <c r="I39" i="11" s="1"/>
  <c r="G40" i="11"/>
  <c r="I40" i="11" s="1"/>
  <c r="G41" i="11"/>
  <c r="I41" i="11" s="1"/>
  <c r="G5" i="11"/>
  <c r="I5" i="11" s="1"/>
  <c r="J7" i="11" l="1"/>
  <c r="J8" i="11"/>
  <c r="J9" i="11"/>
  <c r="J10" i="11"/>
  <c r="J11" i="11"/>
  <c r="J13" i="11"/>
  <c r="J14" i="11"/>
  <c r="J15" i="11"/>
  <c r="J16" i="11"/>
  <c r="J17" i="11"/>
  <c r="J18" i="11"/>
  <c r="J19" i="11"/>
  <c r="J21" i="11"/>
  <c r="J22" i="11"/>
  <c r="J23" i="11"/>
  <c r="J24" i="11"/>
  <c r="J25" i="11"/>
  <c r="J26" i="11"/>
  <c r="J27" i="11"/>
  <c r="J28" i="11"/>
  <c r="J29" i="11"/>
  <c r="J30" i="11"/>
  <c r="J32" i="11"/>
  <c r="J33" i="11"/>
  <c r="J34" i="11"/>
  <c r="J35" i="11"/>
  <c r="J36" i="11"/>
  <c r="J37" i="11"/>
  <c r="J38" i="11"/>
  <c r="J39" i="11"/>
  <c r="J40" i="11"/>
  <c r="J41" i="11"/>
  <c r="J5" i="11"/>
  <c r="J43" i="11" l="1"/>
  <c r="J44" i="11" s="1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7" i="9"/>
  <c r="N67" i="9"/>
  <c r="N71" i="9" s="1"/>
  <c r="K67" i="9" l="1"/>
  <c r="J67" i="9"/>
  <c r="J69" i="9" s="1"/>
  <c r="P69" i="9" s="1"/>
  <c r="L67" i="9"/>
  <c r="L71" i="9" s="1"/>
</calcChain>
</file>

<file path=xl/sharedStrings.xml><?xml version="1.0" encoding="utf-8"?>
<sst xmlns="http://schemas.openxmlformats.org/spreadsheetml/2006/main" count="1192" uniqueCount="87">
  <si>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</si>
  <si>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</si>
  <si>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</si>
  <si>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</si>
  <si>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</si>
  <si>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</si>
  <si>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</si>
  <si>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</si>
  <si>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</si>
  <si>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</si>
  <si>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S.No</t>
  </si>
  <si>
    <t>Block</t>
  </si>
  <si>
    <t>Floor</t>
  </si>
  <si>
    <t xml:space="preserve">Type </t>
  </si>
  <si>
    <t>RERA Carpet Area           [sec 2(k)]  (sq.m)</t>
  </si>
  <si>
    <t>UDS land Area(sq.m)</t>
  </si>
  <si>
    <t>Car Parking (Nos.)</t>
  </si>
  <si>
    <t>Covered</t>
  </si>
  <si>
    <t>Open</t>
  </si>
  <si>
    <t>-</t>
  </si>
  <si>
    <t>2BHK</t>
  </si>
  <si>
    <t>3BHK</t>
  </si>
  <si>
    <t>Plinth Area (Sqm)</t>
  </si>
  <si>
    <t>Paripalana Phase II Carpet Area Statement</t>
  </si>
  <si>
    <t>Common Area (Sqm)</t>
  </si>
  <si>
    <t>Saleable Area (Sqm)</t>
  </si>
  <si>
    <t>Flat No./ Name</t>
  </si>
  <si>
    <t>Exclusive Balcony &amp; Utility (sq.m)</t>
  </si>
  <si>
    <t>1BHK</t>
  </si>
  <si>
    <t>Club house</t>
  </si>
  <si>
    <t>Two Wheeler parking</t>
  </si>
  <si>
    <t>All</t>
  </si>
  <si>
    <t>Saleable Area (Sqft)</t>
  </si>
  <si>
    <t>For one floor</t>
  </si>
  <si>
    <t>For Four floor</t>
  </si>
  <si>
    <t>Total Area (Sqm)</t>
  </si>
  <si>
    <t>Block 1</t>
  </si>
  <si>
    <t>Block 2</t>
  </si>
  <si>
    <t>Block 3</t>
  </si>
  <si>
    <t>Block 4</t>
  </si>
  <si>
    <t>S.no</t>
  </si>
  <si>
    <t>Flat No</t>
  </si>
  <si>
    <t>Non FSI balcony (Sqft)</t>
  </si>
  <si>
    <t>Plinth area (Sqft)</t>
  </si>
  <si>
    <t xml:space="preserve">No of Bed </t>
  </si>
  <si>
    <r>
      <t xml:space="preserve">FSI </t>
    </r>
    <r>
      <rPr>
        <sz val="11"/>
        <color theme="1"/>
        <rFont val="Palatino Linotype"/>
        <family val="1"/>
      </rPr>
      <t>(Sqft)</t>
    </r>
  </si>
  <si>
    <t>Paripalana Phase II (Annex)</t>
  </si>
  <si>
    <t>Saleable area</t>
  </si>
  <si>
    <t>RERA Carpet Area           [sec 2(k)]  (sqft)</t>
  </si>
  <si>
    <t>UDS land Area (sqft)</t>
  </si>
  <si>
    <t>For Five floor</t>
  </si>
  <si>
    <t>Area &lt; 90sqm</t>
  </si>
  <si>
    <t>Area &gt; 90sqm</t>
  </si>
  <si>
    <t>Total</t>
  </si>
  <si>
    <t>Area &lt; 90 Sqm</t>
  </si>
  <si>
    <t>Description</t>
  </si>
  <si>
    <t>Four Floors (Sqft)</t>
  </si>
  <si>
    <t>One Floor (Sqft)</t>
  </si>
  <si>
    <t>Club House (G+2) Plinth Area</t>
  </si>
  <si>
    <t>Area &gt; 90 Sqm</t>
  </si>
  <si>
    <t xml:space="preserve">Floor </t>
  </si>
  <si>
    <t>Type</t>
  </si>
  <si>
    <t>Carpet Area (Sqm)</t>
  </si>
  <si>
    <t>Status</t>
  </si>
  <si>
    <t>M/s. Sri Veeramathiamman Infra Developer Private Limited</t>
  </si>
  <si>
    <t>Area Statement for Gujan's Paripalana Phase II, Situated @ Sf.no. 325/4A1, 4A2, 4A3, 328/1B1, 1B2, 1B3 &amp; 1B4, Perur taluk Coimbatore, Tamilnadu.</t>
  </si>
  <si>
    <t>Total Area (Sqft)</t>
  </si>
  <si>
    <t>Total (Per floor)</t>
  </si>
  <si>
    <t>Total (4 floor)</t>
  </si>
  <si>
    <t>Club House</t>
  </si>
  <si>
    <t>Commercial</t>
  </si>
  <si>
    <t>G+2</t>
  </si>
  <si>
    <t>Gujan's Paripalana Phase II  Area Statement</t>
  </si>
  <si>
    <t>Gujan's Paripalana Annexe  Area Statement</t>
  </si>
  <si>
    <t>Total (5 floor)</t>
  </si>
  <si>
    <t>Land Extent</t>
  </si>
  <si>
    <t>extent</t>
  </si>
  <si>
    <t>scheme road</t>
  </si>
  <si>
    <t>18.0m Road handed over to local body</t>
  </si>
  <si>
    <t>Totally</t>
  </si>
  <si>
    <t>Visitors parking</t>
  </si>
  <si>
    <t>Total Parking as per Approval</t>
  </si>
  <si>
    <t>Gujan's Paripalana Phae - 3 (Block A &amp; B)</t>
  </si>
  <si>
    <t>Block - A</t>
  </si>
  <si>
    <t>Block - B</t>
  </si>
  <si>
    <t xml:space="preserve">AREA STATEMENT FOR THE GUJAN'S PARIPALANA  PROPOSED RESIDENTIAL APARTMENT  BUILDING STILT, FIRST, SECOND, THIRD, FOURTH, FIFTH  FLOOR &amp; TERRACE FLOOR OF SITE NO: 3,4,5,6 IN S.F.NO:411/2E14C, 411/2E14D, 411/2E14E,411/2E14F AT LP/CLP NO:323/2022 OF VEERAKERALAM VILLAGE, WEST ZONE, PERUR TALUK, COIMBATORE CORPORATION AND DISTRICT.
</t>
  </si>
  <si>
    <t>AREA STATEMENT FOR  THE GUJAN'S PARIPALANA PHASE - 3 EXTENSION, PROPOSED RESIDENTIAL APARTMENT  BUILDING STILT, FIRST, SECOND, THIRD, FOURTH &amp; FIFTH  FLOOR IN S.F.NO: 411/1B1B1, 411/1B1C1, 411/1B1D1, 411/1A2, 411/1A3, OF VEERAKERALAM VILLAGE,WEST ZONE, PERUR TALUK, COIMBATORE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</si>
</sst>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1"/>
      <color theme="1"/>
      <name val="Calibri"/>
      <family val="2"/>
      <scheme val="minor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1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2" fontId="1" fillId="0" borderId="1" xfId="0" applyNumberFormat="1" applyFont="1" applyBorder="1"/>
    <xf numFmtId="0" fontId="3" fillId="0" borderId="0" xfId="0" applyFont="1" applyAlignment="1">
      <alignment horizontal="center" wrapText="1"/>
    </xf>
    <xf numFmtId="0" fontId="2" fillId="0" borderId="5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/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0" xfId="0" applyNumberFormat="1" applyFont="1" applyBorder="1"/>
    <xf numFmtId="2" fontId="2" fillId="0" borderId="0" xfId="0" applyNumberFormat="1" applyFont="1" applyBorder="1"/>
    <xf numFmtId="0" fontId="0" fillId="0" borderId="0" xfId="0" applyBorder="1"/>
    <xf numFmtId="0" fontId="1" fillId="0" borderId="0" xfId="0" applyFont="1" applyBorder="1"/>
    <xf numFmtId="1" fontId="1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5" fontId="1" fillId="0" borderId="0" xfId="0" applyNumberFormat="1" applyFont="1"/>
    <xf numFmtId="0" fontId="1" fillId="0" borderId="0" xfId="0" applyFont="1"/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/>
    <xf numFmtId="165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indent="2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view="pageBreakPreview" zoomScaleNormal="100" zoomScaleSheetLayoutView="100" workbookViewId="0">
      <pane ySplit="4" topLeftCell="A44" activePane="bottomLeft" state="frozen"/>
      <selection pane="bottomLeft" activeCell="D1" sqref="D1"/>
    </sheetView>
  </sheetViews>
  <sheetFormatPr defaultColWidth="8.28515625" defaultRowHeight="16.5" x14ac:dyDescent="0.3"/>
  <cols>
    <col min="1" max="1" width="7.140625" style="58" customWidth="1"/>
    <col min="2" max="2" width="6.5703125" style="58" bestFit="1" customWidth="1"/>
    <col min="3" max="3" width="7.5703125" style="58" customWidth="1"/>
    <col min="4" max="4" width="9.85546875" style="58" customWidth="1"/>
    <col min="5" max="5" width="6.5703125" style="58" customWidth="1"/>
    <col min="6" max="6" width="10.7109375" style="60" customWidth="1"/>
    <col min="7" max="7" width="10.7109375" style="60" hidden="1" customWidth="1"/>
    <col min="8" max="9" width="11.42578125" style="60" customWidth="1"/>
    <col min="10" max="10" width="9.28515625" style="60" customWidth="1"/>
    <col min="11" max="11" width="9.28515625" style="60" hidden="1" customWidth="1"/>
    <col min="12" max="12" width="13.140625" style="58" bestFit="1" customWidth="1"/>
    <col min="13" max="13" width="10" style="58" bestFit="1" customWidth="1"/>
    <col min="14" max="14" width="9.28515625" style="13" bestFit="1" customWidth="1"/>
    <col min="15" max="16384" width="8.28515625" style="58"/>
  </cols>
  <sheetData>
    <row r="1" spans="1:14" ht="99" customHeight="1" x14ac:dyDescent="0.3"/>
    <row r="2" spans="1:14" s="4" customFormat="1" ht="89.25" customHeight="1" x14ac:dyDescent="0.35">
      <c r="A2" s="71" t="s">
        <v>85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s="6" customFormat="1" ht="87.75" customHeight="1" x14ac:dyDescent="0.35">
      <c r="A3" s="73" t="s">
        <v>10</v>
      </c>
      <c r="B3" s="73" t="s">
        <v>11</v>
      </c>
      <c r="C3" s="73" t="s">
        <v>12</v>
      </c>
      <c r="D3" s="73" t="s">
        <v>26</v>
      </c>
      <c r="E3" s="73" t="s">
        <v>13</v>
      </c>
      <c r="F3" s="74" t="s">
        <v>14</v>
      </c>
      <c r="G3" s="74" t="s">
        <v>48</v>
      </c>
      <c r="H3" s="74" t="s">
        <v>27</v>
      </c>
      <c r="I3" s="74" t="s">
        <v>35</v>
      </c>
      <c r="J3" s="74" t="s">
        <v>15</v>
      </c>
      <c r="K3" s="74" t="s">
        <v>49</v>
      </c>
      <c r="L3" s="73" t="s">
        <v>16</v>
      </c>
      <c r="M3" s="73"/>
      <c r="N3" s="69" t="s">
        <v>30</v>
      </c>
    </row>
    <row r="4" spans="1:14" s="4" customFormat="1" ht="17.25" x14ac:dyDescent="0.35">
      <c r="A4" s="73"/>
      <c r="B4" s="73"/>
      <c r="C4" s="73"/>
      <c r="D4" s="73"/>
      <c r="E4" s="73"/>
      <c r="F4" s="74"/>
      <c r="G4" s="74"/>
      <c r="H4" s="74"/>
      <c r="I4" s="74"/>
      <c r="J4" s="74"/>
      <c r="K4" s="74"/>
      <c r="L4" s="7" t="s">
        <v>17</v>
      </c>
      <c r="M4" s="7" t="s">
        <v>18</v>
      </c>
      <c r="N4" s="70"/>
    </row>
    <row r="5" spans="1:14" x14ac:dyDescent="0.3">
      <c r="A5" s="68">
        <v>1</v>
      </c>
      <c r="B5" s="68">
        <v>1</v>
      </c>
      <c r="C5" s="68">
        <v>1</v>
      </c>
      <c r="D5" s="68" t="s">
        <v>0</v>
      </c>
      <c r="E5" s="55" t="s">
        <v>28</v>
      </c>
      <c r="F5" s="59">
        <v>30.75</v>
      </c>
      <c r="G5" s="59"/>
      <c r="H5" s="59">
        <v>2.2599999999999998</v>
      </c>
      <c r="I5" s="59">
        <v>38.6</v>
      </c>
      <c r="J5" s="59">
        <f>0.562024758476289*F5</f>
        <v>17.282261323145885</v>
      </c>
      <c r="K5" s="59">
        <f>J5*10.7639</f>
        <v>186.02453265621</v>
      </c>
      <c r="L5" s="68" t="s">
        <v>19</v>
      </c>
      <c r="M5" s="68" t="s">
        <v>19</v>
      </c>
      <c r="N5" s="68">
        <v>1</v>
      </c>
    </row>
    <row r="6" spans="1:14" x14ac:dyDescent="0.3">
      <c r="A6" s="68">
        <v>2</v>
      </c>
      <c r="B6" s="68">
        <v>1</v>
      </c>
      <c r="C6" s="68">
        <v>1</v>
      </c>
      <c r="D6" s="68" t="s">
        <v>1</v>
      </c>
      <c r="E6" s="55" t="s">
        <v>28</v>
      </c>
      <c r="F6" s="59">
        <v>36.36</v>
      </c>
      <c r="G6" s="59"/>
      <c r="H6" s="59">
        <v>2.09</v>
      </c>
      <c r="I6" s="59">
        <v>44.75</v>
      </c>
      <c r="J6" s="59">
        <f t="shared" ref="J6:J44" si="0">0.562024758476289*F6</f>
        <v>20.435220218197866</v>
      </c>
      <c r="K6" s="59">
        <f t="shared" ref="K6:K44" si="1">J6*10.7639</f>
        <v>219.96266690665999</v>
      </c>
      <c r="L6" s="68" t="s">
        <v>19</v>
      </c>
      <c r="M6" s="68" t="s">
        <v>19</v>
      </c>
      <c r="N6" s="68">
        <v>1</v>
      </c>
    </row>
    <row r="7" spans="1:14" x14ac:dyDescent="0.3">
      <c r="A7" s="68">
        <v>3</v>
      </c>
      <c r="B7" s="68">
        <v>1</v>
      </c>
      <c r="C7" s="68">
        <v>1</v>
      </c>
      <c r="D7" s="68" t="s">
        <v>2</v>
      </c>
      <c r="E7" s="55" t="s">
        <v>28</v>
      </c>
      <c r="F7" s="59">
        <v>31.08</v>
      </c>
      <c r="G7" s="59"/>
      <c r="H7" s="59">
        <v>2.25</v>
      </c>
      <c r="I7" s="59">
        <v>44.21</v>
      </c>
      <c r="J7" s="59">
        <f t="shared" si="0"/>
        <v>17.467729493443059</v>
      </c>
      <c r="K7" s="59">
        <f t="shared" si="1"/>
        <v>188.02089349447175</v>
      </c>
      <c r="L7" s="68" t="s">
        <v>19</v>
      </c>
      <c r="M7" s="68" t="s">
        <v>19</v>
      </c>
      <c r="N7" s="68">
        <v>1</v>
      </c>
    </row>
    <row r="8" spans="1:14" x14ac:dyDescent="0.3">
      <c r="A8" s="68">
        <v>4</v>
      </c>
      <c r="B8" s="68">
        <v>1</v>
      </c>
      <c r="C8" s="68">
        <v>1</v>
      </c>
      <c r="D8" s="68" t="s">
        <v>3</v>
      </c>
      <c r="E8" s="55" t="s">
        <v>28</v>
      </c>
      <c r="F8" s="59">
        <v>34.770000000000003</v>
      </c>
      <c r="G8" s="59"/>
      <c r="H8" s="59">
        <v>2.08</v>
      </c>
      <c r="I8" s="59">
        <v>42.77</v>
      </c>
      <c r="J8" s="59">
        <f t="shared" si="0"/>
        <v>19.541600852220569</v>
      </c>
      <c r="K8" s="59">
        <f t="shared" si="1"/>
        <v>210.34383741321696</v>
      </c>
      <c r="L8" s="68" t="s">
        <v>19</v>
      </c>
      <c r="M8" s="68" t="s">
        <v>19</v>
      </c>
      <c r="N8" s="68">
        <v>1</v>
      </c>
    </row>
    <row r="9" spans="1:14" x14ac:dyDescent="0.3">
      <c r="A9" s="68">
        <v>5</v>
      </c>
      <c r="B9" s="68">
        <v>1</v>
      </c>
      <c r="C9" s="68">
        <v>1</v>
      </c>
      <c r="D9" s="68" t="s">
        <v>4</v>
      </c>
      <c r="E9" s="55" t="s">
        <v>28</v>
      </c>
      <c r="F9" s="59">
        <v>34.33</v>
      </c>
      <c r="G9" s="59"/>
      <c r="H9" s="59">
        <v>1.97</v>
      </c>
      <c r="I9" s="59">
        <v>42.08</v>
      </c>
      <c r="J9" s="59">
        <f t="shared" si="0"/>
        <v>19.294309958490999</v>
      </c>
      <c r="K9" s="59">
        <f t="shared" si="1"/>
        <v>207.68202296220124</v>
      </c>
      <c r="L9" s="68" t="s">
        <v>19</v>
      </c>
      <c r="M9" s="68" t="s">
        <v>19</v>
      </c>
      <c r="N9" s="68">
        <v>1</v>
      </c>
    </row>
    <row r="10" spans="1:14" x14ac:dyDescent="0.3">
      <c r="A10" s="68">
        <v>6</v>
      </c>
      <c r="B10" s="68">
        <v>1</v>
      </c>
      <c r="C10" s="68">
        <v>1</v>
      </c>
      <c r="D10" s="68" t="s">
        <v>5</v>
      </c>
      <c r="E10" s="55" t="s">
        <v>28</v>
      </c>
      <c r="F10" s="59">
        <v>34.69</v>
      </c>
      <c r="G10" s="59"/>
      <c r="H10" s="59">
        <v>1.92</v>
      </c>
      <c r="I10" s="59">
        <v>41.99</v>
      </c>
      <c r="J10" s="59">
        <f t="shared" si="0"/>
        <v>19.496638871542462</v>
      </c>
      <c r="K10" s="59">
        <f t="shared" si="1"/>
        <v>209.8598711493959</v>
      </c>
      <c r="L10" s="68" t="s">
        <v>19</v>
      </c>
      <c r="M10" s="68" t="s">
        <v>19</v>
      </c>
      <c r="N10" s="68">
        <v>1</v>
      </c>
    </row>
    <row r="11" spans="1:14" x14ac:dyDescent="0.3">
      <c r="A11" s="68">
        <v>7</v>
      </c>
      <c r="B11" s="68">
        <v>1</v>
      </c>
      <c r="C11" s="68">
        <v>1</v>
      </c>
      <c r="D11" s="68" t="s">
        <v>6</v>
      </c>
      <c r="E11" s="55" t="s">
        <v>28</v>
      </c>
      <c r="F11" s="59">
        <v>35.61</v>
      </c>
      <c r="G11" s="59"/>
      <c r="H11" s="59">
        <v>1.88</v>
      </c>
      <c r="I11" s="59">
        <v>42.86</v>
      </c>
      <c r="J11" s="59">
        <f t="shared" si="0"/>
        <v>20.01370164934065</v>
      </c>
      <c r="K11" s="59">
        <f t="shared" si="1"/>
        <v>215.4254831833378</v>
      </c>
      <c r="L11" s="68" t="s">
        <v>19</v>
      </c>
      <c r="M11" s="68" t="s">
        <v>19</v>
      </c>
      <c r="N11" s="68">
        <v>1</v>
      </c>
    </row>
    <row r="12" spans="1:14" x14ac:dyDescent="0.3">
      <c r="A12" s="68">
        <v>8</v>
      </c>
      <c r="B12" s="68">
        <v>1</v>
      </c>
      <c r="C12" s="68">
        <v>1</v>
      </c>
      <c r="D12" s="68" t="s">
        <v>7</v>
      </c>
      <c r="E12" s="55" t="s">
        <v>28</v>
      </c>
      <c r="F12" s="59">
        <v>34.64</v>
      </c>
      <c r="G12" s="59"/>
      <c r="H12" s="59">
        <v>2.1</v>
      </c>
      <c r="I12" s="59">
        <v>42.72</v>
      </c>
      <c r="J12" s="59">
        <f t="shared" si="0"/>
        <v>19.468537633618649</v>
      </c>
      <c r="K12" s="59">
        <f t="shared" si="1"/>
        <v>209.55739223450777</v>
      </c>
      <c r="L12" s="68" t="s">
        <v>19</v>
      </c>
      <c r="M12" s="68" t="s">
        <v>19</v>
      </c>
      <c r="N12" s="68">
        <v>1</v>
      </c>
    </row>
    <row r="13" spans="1:14" x14ac:dyDescent="0.3">
      <c r="A13" s="68">
        <v>9</v>
      </c>
      <c r="B13" s="68">
        <v>1</v>
      </c>
      <c r="C13" s="68">
        <v>2</v>
      </c>
      <c r="D13" s="68" t="s">
        <v>0</v>
      </c>
      <c r="E13" s="55" t="s">
        <v>28</v>
      </c>
      <c r="F13" s="59">
        <v>30.75</v>
      </c>
      <c r="G13" s="59"/>
      <c r="H13" s="59">
        <v>2.2599999999999998</v>
      </c>
      <c r="I13" s="59">
        <v>38.6</v>
      </c>
      <c r="J13" s="59">
        <f t="shared" si="0"/>
        <v>17.282261323145885</v>
      </c>
      <c r="K13" s="59">
        <f t="shared" si="1"/>
        <v>186.02453265621</v>
      </c>
      <c r="L13" s="68" t="s">
        <v>19</v>
      </c>
      <c r="M13" s="68" t="s">
        <v>19</v>
      </c>
      <c r="N13" s="68">
        <v>1</v>
      </c>
    </row>
    <row r="14" spans="1:14" x14ac:dyDescent="0.3">
      <c r="A14" s="68">
        <v>10</v>
      </c>
      <c r="B14" s="68">
        <v>1</v>
      </c>
      <c r="C14" s="68">
        <v>2</v>
      </c>
      <c r="D14" s="68" t="s">
        <v>1</v>
      </c>
      <c r="E14" s="55" t="s">
        <v>28</v>
      </c>
      <c r="F14" s="59">
        <v>36.36</v>
      </c>
      <c r="G14" s="59"/>
      <c r="H14" s="59">
        <v>2.09</v>
      </c>
      <c r="I14" s="59">
        <v>44.75</v>
      </c>
      <c r="J14" s="59">
        <f t="shared" si="0"/>
        <v>20.435220218197866</v>
      </c>
      <c r="K14" s="59">
        <f t="shared" si="1"/>
        <v>219.96266690665999</v>
      </c>
      <c r="L14" s="68" t="s">
        <v>19</v>
      </c>
      <c r="M14" s="68" t="s">
        <v>19</v>
      </c>
      <c r="N14" s="68">
        <v>1</v>
      </c>
    </row>
    <row r="15" spans="1:14" x14ac:dyDescent="0.3">
      <c r="A15" s="68">
        <v>11</v>
      </c>
      <c r="B15" s="68">
        <v>1</v>
      </c>
      <c r="C15" s="68">
        <v>2</v>
      </c>
      <c r="D15" s="68" t="s">
        <v>2</v>
      </c>
      <c r="E15" s="55" t="s">
        <v>28</v>
      </c>
      <c r="F15" s="59">
        <v>31.08</v>
      </c>
      <c r="G15" s="59"/>
      <c r="H15" s="59">
        <v>2.25</v>
      </c>
      <c r="I15" s="59">
        <v>44.21</v>
      </c>
      <c r="J15" s="59">
        <f t="shared" si="0"/>
        <v>17.467729493443059</v>
      </c>
      <c r="K15" s="59">
        <f t="shared" si="1"/>
        <v>188.02089349447175</v>
      </c>
      <c r="L15" s="68" t="s">
        <v>19</v>
      </c>
      <c r="M15" s="68" t="s">
        <v>19</v>
      </c>
      <c r="N15" s="68">
        <v>1</v>
      </c>
    </row>
    <row r="16" spans="1:14" x14ac:dyDescent="0.3">
      <c r="A16" s="68">
        <v>12</v>
      </c>
      <c r="B16" s="68">
        <v>1</v>
      </c>
      <c r="C16" s="68">
        <v>2</v>
      </c>
      <c r="D16" s="68" t="s">
        <v>3</v>
      </c>
      <c r="E16" s="55" t="s">
        <v>28</v>
      </c>
      <c r="F16" s="59">
        <v>34.770000000000003</v>
      </c>
      <c r="G16" s="59"/>
      <c r="H16" s="59">
        <v>2.08</v>
      </c>
      <c r="I16" s="59">
        <v>42.77</v>
      </c>
      <c r="J16" s="59">
        <f t="shared" si="0"/>
        <v>19.541600852220569</v>
      </c>
      <c r="K16" s="59">
        <f t="shared" si="1"/>
        <v>210.34383741321696</v>
      </c>
      <c r="L16" s="68" t="s">
        <v>19</v>
      </c>
      <c r="M16" s="68" t="s">
        <v>19</v>
      </c>
      <c r="N16" s="68">
        <v>1</v>
      </c>
    </row>
    <row r="17" spans="1:14" x14ac:dyDescent="0.3">
      <c r="A17" s="68">
        <v>13</v>
      </c>
      <c r="B17" s="68">
        <v>1</v>
      </c>
      <c r="C17" s="68">
        <v>2</v>
      </c>
      <c r="D17" s="68" t="s">
        <v>4</v>
      </c>
      <c r="E17" s="55" t="s">
        <v>28</v>
      </c>
      <c r="F17" s="59">
        <v>34.33</v>
      </c>
      <c r="G17" s="59"/>
      <c r="H17" s="59">
        <v>1.97</v>
      </c>
      <c r="I17" s="59">
        <v>42.08</v>
      </c>
      <c r="J17" s="59">
        <f t="shared" si="0"/>
        <v>19.294309958490999</v>
      </c>
      <c r="K17" s="59">
        <f t="shared" si="1"/>
        <v>207.68202296220124</v>
      </c>
      <c r="L17" s="68" t="s">
        <v>19</v>
      </c>
      <c r="M17" s="68" t="s">
        <v>19</v>
      </c>
      <c r="N17" s="68">
        <v>1</v>
      </c>
    </row>
    <row r="18" spans="1:14" x14ac:dyDescent="0.3">
      <c r="A18" s="68">
        <v>14</v>
      </c>
      <c r="B18" s="68">
        <v>1</v>
      </c>
      <c r="C18" s="68">
        <v>2</v>
      </c>
      <c r="D18" s="68" t="s">
        <v>5</v>
      </c>
      <c r="E18" s="55" t="s">
        <v>28</v>
      </c>
      <c r="F18" s="59">
        <v>34.69</v>
      </c>
      <c r="G18" s="59"/>
      <c r="H18" s="59">
        <v>1.92</v>
      </c>
      <c r="I18" s="59">
        <v>41.99</v>
      </c>
      <c r="J18" s="59">
        <f t="shared" si="0"/>
        <v>19.496638871542462</v>
      </c>
      <c r="K18" s="59">
        <f t="shared" si="1"/>
        <v>209.8598711493959</v>
      </c>
      <c r="L18" s="68" t="s">
        <v>19</v>
      </c>
      <c r="M18" s="68" t="s">
        <v>19</v>
      </c>
      <c r="N18" s="68">
        <v>1</v>
      </c>
    </row>
    <row r="19" spans="1:14" x14ac:dyDescent="0.3">
      <c r="A19" s="68">
        <v>15</v>
      </c>
      <c r="B19" s="68">
        <v>1</v>
      </c>
      <c r="C19" s="68">
        <v>2</v>
      </c>
      <c r="D19" s="68" t="s">
        <v>6</v>
      </c>
      <c r="E19" s="55" t="s">
        <v>28</v>
      </c>
      <c r="F19" s="59">
        <v>35.61</v>
      </c>
      <c r="G19" s="59"/>
      <c r="H19" s="59">
        <v>1.88</v>
      </c>
      <c r="I19" s="59">
        <v>42.86</v>
      </c>
      <c r="J19" s="59">
        <f t="shared" si="0"/>
        <v>20.01370164934065</v>
      </c>
      <c r="K19" s="59">
        <f t="shared" si="1"/>
        <v>215.4254831833378</v>
      </c>
      <c r="L19" s="68" t="s">
        <v>19</v>
      </c>
      <c r="M19" s="68" t="s">
        <v>19</v>
      </c>
      <c r="N19" s="68">
        <v>1</v>
      </c>
    </row>
    <row r="20" spans="1:14" x14ac:dyDescent="0.3">
      <c r="A20" s="68">
        <v>16</v>
      </c>
      <c r="B20" s="68">
        <v>1</v>
      </c>
      <c r="C20" s="68">
        <v>2</v>
      </c>
      <c r="D20" s="68" t="s">
        <v>7</v>
      </c>
      <c r="E20" s="55" t="s">
        <v>28</v>
      </c>
      <c r="F20" s="59">
        <v>34.64</v>
      </c>
      <c r="G20" s="59"/>
      <c r="H20" s="59">
        <v>2.1</v>
      </c>
      <c r="I20" s="59">
        <v>42.72</v>
      </c>
      <c r="J20" s="59">
        <f t="shared" si="0"/>
        <v>19.468537633618649</v>
      </c>
      <c r="K20" s="59">
        <f t="shared" si="1"/>
        <v>209.55739223450777</v>
      </c>
      <c r="L20" s="68" t="s">
        <v>19</v>
      </c>
      <c r="M20" s="68" t="s">
        <v>19</v>
      </c>
      <c r="N20" s="68">
        <v>1</v>
      </c>
    </row>
    <row r="21" spans="1:14" x14ac:dyDescent="0.3">
      <c r="A21" s="68">
        <v>17</v>
      </c>
      <c r="B21" s="68">
        <v>1</v>
      </c>
      <c r="C21" s="68">
        <v>3</v>
      </c>
      <c r="D21" s="68" t="s">
        <v>0</v>
      </c>
      <c r="E21" s="55" t="s">
        <v>28</v>
      </c>
      <c r="F21" s="59">
        <v>30.75</v>
      </c>
      <c r="G21" s="59"/>
      <c r="H21" s="59">
        <v>2.2599999999999998</v>
      </c>
      <c r="I21" s="59">
        <v>38.6</v>
      </c>
      <c r="J21" s="59">
        <f t="shared" si="0"/>
        <v>17.282261323145885</v>
      </c>
      <c r="K21" s="59">
        <f t="shared" si="1"/>
        <v>186.02453265621</v>
      </c>
      <c r="L21" s="68" t="s">
        <v>19</v>
      </c>
      <c r="M21" s="68" t="s">
        <v>19</v>
      </c>
      <c r="N21" s="68">
        <v>1</v>
      </c>
    </row>
    <row r="22" spans="1:14" x14ac:dyDescent="0.3">
      <c r="A22" s="68">
        <v>18</v>
      </c>
      <c r="B22" s="68">
        <v>1</v>
      </c>
      <c r="C22" s="68">
        <v>3</v>
      </c>
      <c r="D22" s="68" t="s">
        <v>1</v>
      </c>
      <c r="E22" s="55" t="s">
        <v>28</v>
      </c>
      <c r="F22" s="59">
        <v>36.36</v>
      </c>
      <c r="G22" s="59"/>
      <c r="H22" s="59">
        <v>2.09</v>
      </c>
      <c r="I22" s="59">
        <v>44.75</v>
      </c>
      <c r="J22" s="59">
        <f t="shared" si="0"/>
        <v>20.435220218197866</v>
      </c>
      <c r="K22" s="59">
        <f t="shared" si="1"/>
        <v>219.96266690665999</v>
      </c>
      <c r="L22" s="68" t="s">
        <v>19</v>
      </c>
      <c r="M22" s="68" t="s">
        <v>19</v>
      </c>
      <c r="N22" s="68">
        <v>1</v>
      </c>
    </row>
    <row r="23" spans="1:14" x14ac:dyDescent="0.3">
      <c r="A23" s="68">
        <v>19</v>
      </c>
      <c r="B23" s="68">
        <v>1</v>
      </c>
      <c r="C23" s="68">
        <v>3</v>
      </c>
      <c r="D23" s="68" t="s">
        <v>2</v>
      </c>
      <c r="E23" s="55" t="s">
        <v>28</v>
      </c>
      <c r="F23" s="59">
        <v>31.08</v>
      </c>
      <c r="G23" s="59"/>
      <c r="H23" s="59">
        <v>2.25</v>
      </c>
      <c r="I23" s="59">
        <v>44.21</v>
      </c>
      <c r="J23" s="59">
        <f t="shared" si="0"/>
        <v>17.467729493443059</v>
      </c>
      <c r="K23" s="59">
        <f t="shared" si="1"/>
        <v>188.02089349447175</v>
      </c>
      <c r="L23" s="68" t="s">
        <v>19</v>
      </c>
      <c r="M23" s="68" t="s">
        <v>19</v>
      </c>
      <c r="N23" s="68">
        <v>1</v>
      </c>
    </row>
    <row r="24" spans="1:14" x14ac:dyDescent="0.3">
      <c r="A24" s="68">
        <v>20</v>
      </c>
      <c r="B24" s="68">
        <v>1</v>
      </c>
      <c r="C24" s="68">
        <v>3</v>
      </c>
      <c r="D24" s="68" t="s">
        <v>3</v>
      </c>
      <c r="E24" s="55" t="s">
        <v>28</v>
      </c>
      <c r="F24" s="59">
        <v>34.770000000000003</v>
      </c>
      <c r="G24" s="59"/>
      <c r="H24" s="59">
        <v>2.08</v>
      </c>
      <c r="I24" s="59">
        <v>42.77</v>
      </c>
      <c r="J24" s="59">
        <f t="shared" si="0"/>
        <v>19.541600852220569</v>
      </c>
      <c r="K24" s="59">
        <f t="shared" si="1"/>
        <v>210.34383741321696</v>
      </c>
      <c r="L24" s="68" t="s">
        <v>19</v>
      </c>
      <c r="M24" s="68" t="s">
        <v>19</v>
      </c>
      <c r="N24" s="68">
        <v>1</v>
      </c>
    </row>
    <row r="25" spans="1:14" x14ac:dyDescent="0.3">
      <c r="A25" s="68">
        <v>21</v>
      </c>
      <c r="B25" s="68">
        <v>1</v>
      </c>
      <c r="C25" s="68">
        <v>3</v>
      </c>
      <c r="D25" s="68" t="s">
        <v>4</v>
      </c>
      <c r="E25" s="55" t="s">
        <v>28</v>
      </c>
      <c r="F25" s="59">
        <v>34.33</v>
      </c>
      <c r="G25" s="59"/>
      <c r="H25" s="59">
        <v>1.97</v>
      </c>
      <c r="I25" s="59">
        <v>42.08</v>
      </c>
      <c r="J25" s="59">
        <f t="shared" si="0"/>
        <v>19.294309958490999</v>
      </c>
      <c r="K25" s="59">
        <f t="shared" si="1"/>
        <v>207.68202296220124</v>
      </c>
      <c r="L25" s="68" t="s">
        <v>19</v>
      </c>
      <c r="M25" s="68" t="s">
        <v>19</v>
      </c>
      <c r="N25" s="68">
        <v>1</v>
      </c>
    </row>
    <row r="26" spans="1:14" x14ac:dyDescent="0.3">
      <c r="A26" s="68">
        <v>22</v>
      </c>
      <c r="B26" s="68">
        <v>1</v>
      </c>
      <c r="C26" s="68">
        <v>3</v>
      </c>
      <c r="D26" s="68" t="s">
        <v>5</v>
      </c>
      <c r="E26" s="55" t="s">
        <v>28</v>
      </c>
      <c r="F26" s="59">
        <v>34.69</v>
      </c>
      <c r="G26" s="59"/>
      <c r="H26" s="59">
        <v>1.92</v>
      </c>
      <c r="I26" s="59">
        <v>41.99</v>
      </c>
      <c r="J26" s="59">
        <f t="shared" si="0"/>
        <v>19.496638871542462</v>
      </c>
      <c r="K26" s="59">
        <f t="shared" si="1"/>
        <v>209.8598711493959</v>
      </c>
      <c r="L26" s="68" t="s">
        <v>19</v>
      </c>
      <c r="M26" s="68" t="s">
        <v>19</v>
      </c>
      <c r="N26" s="68">
        <v>1</v>
      </c>
    </row>
    <row r="27" spans="1:14" x14ac:dyDescent="0.3">
      <c r="A27" s="68">
        <v>23</v>
      </c>
      <c r="B27" s="68">
        <v>1</v>
      </c>
      <c r="C27" s="68">
        <v>3</v>
      </c>
      <c r="D27" s="68" t="s">
        <v>6</v>
      </c>
      <c r="E27" s="55" t="s">
        <v>28</v>
      </c>
      <c r="F27" s="59">
        <v>35.61</v>
      </c>
      <c r="G27" s="59"/>
      <c r="H27" s="59">
        <v>1.88</v>
      </c>
      <c r="I27" s="59">
        <v>42.86</v>
      </c>
      <c r="J27" s="59">
        <f t="shared" si="0"/>
        <v>20.01370164934065</v>
      </c>
      <c r="K27" s="59">
        <f t="shared" si="1"/>
        <v>215.4254831833378</v>
      </c>
      <c r="L27" s="68" t="s">
        <v>19</v>
      </c>
      <c r="M27" s="68" t="s">
        <v>19</v>
      </c>
      <c r="N27" s="68">
        <v>1</v>
      </c>
    </row>
    <row r="28" spans="1:14" x14ac:dyDescent="0.3">
      <c r="A28" s="68">
        <v>24</v>
      </c>
      <c r="B28" s="68">
        <v>1</v>
      </c>
      <c r="C28" s="68">
        <v>3</v>
      </c>
      <c r="D28" s="68" t="s">
        <v>7</v>
      </c>
      <c r="E28" s="55" t="s">
        <v>28</v>
      </c>
      <c r="F28" s="59">
        <v>34.64</v>
      </c>
      <c r="G28" s="59"/>
      <c r="H28" s="59">
        <v>2.1</v>
      </c>
      <c r="I28" s="59">
        <v>42.72</v>
      </c>
      <c r="J28" s="59">
        <f t="shared" si="0"/>
        <v>19.468537633618649</v>
      </c>
      <c r="K28" s="59">
        <f t="shared" si="1"/>
        <v>209.55739223450777</v>
      </c>
      <c r="L28" s="68" t="s">
        <v>19</v>
      </c>
      <c r="M28" s="68" t="s">
        <v>19</v>
      </c>
      <c r="N28" s="68">
        <v>1</v>
      </c>
    </row>
    <row r="29" spans="1:14" x14ac:dyDescent="0.3">
      <c r="A29" s="68">
        <v>25</v>
      </c>
      <c r="B29" s="68">
        <v>1</v>
      </c>
      <c r="C29" s="68">
        <v>4</v>
      </c>
      <c r="D29" s="68" t="s">
        <v>0</v>
      </c>
      <c r="E29" s="55" t="s">
        <v>28</v>
      </c>
      <c r="F29" s="59">
        <v>30.75</v>
      </c>
      <c r="G29" s="59"/>
      <c r="H29" s="59">
        <v>2.2599999999999998</v>
      </c>
      <c r="I29" s="59">
        <v>38.6</v>
      </c>
      <c r="J29" s="59">
        <f t="shared" si="0"/>
        <v>17.282261323145885</v>
      </c>
      <c r="K29" s="59">
        <f t="shared" si="1"/>
        <v>186.02453265621</v>
      </c>
      <c r="L29" s="68" t="s">
        <v>19</v>
      </c>
      <c r="M29" s="68" t="s">
        <v>19</v>
      </c>
      <c r="N29" s="68">
        <v>1</v>
      </c>
    </row>
    <row r="30" spans="1:14" x14ac:dyDescent="0.3">
      <c r="A30" s="68">
        <v>26</v>
      </c>
      <c r="B30" s="68">
        <v>1</v>
      </c>
      <c r="C30" s="68">
        <v>4</v>
      </c>
      <c r="D30" s="68" t="s">
        <v>1</v>
      </c>
      <c r="E30" s="55" t="s">
        <v>28</v>
      </c>
      <c r="F30" s="59">
        <v>36.36</v>
      </c>
      <c r="G30" s="59"/>
      <c r="H30" s="59">
        <v>2.09</v>
      </c>
      <c r="I30" s="59">
        <v>44.75</v>
      </c>
      <c r="J30" s="59">
        <f t="shared" si="0"/>
        <v>20.435220218197866</v>
      </c>
      <c r="K30" s="59">
        <f t="shared" si="1"/>
        <v>219.96266690665999</v>
      </c>
      <c r="L30" s="68" t="s">
        <v>19</v>
      </c>
      <c r="M30" s="68" t="s">
        <v>19</v>
      </c>
      <c r="N30" s="68">
        <v>1</v>
      </c>
    </row>
    <row r="31" spans="1:14" x14ac:dyDescent="0.3">
      <c r="A31" s="68">
        <v>27</v>
      </c>
      <c r="B31" s="68">
        <v>1</v>
      </c>
      <c r="C31" s="68">
        <v>4</v>
      </c>
      <c r="D31" s="68" t="s">
        <v>2</v>
      </c>
      <c r="E31" s="55" t="s">
        <v>28</v>
      </c>
      <c r="F31" s="59">
        <v>31.08</v>
      </c>
      <c r="G31" s="59"/>
      <c r="H31" s="59">
        <v>2.25</v>
      </c>
      <c r="I31" s="59">
        <v>44.21</v>
      </c>
      <c r="J31" s="59">
        <f t="shared" si="0"/>
        <v>17.467729493443059</v>
      </c>
      <c r="K31" s="59">
        <f t="shared" si="1"/>
        <v>188.02089349447175</v>
      </c>
      <c r="L31" s="68" t="s">
        <v>19</v>
      </c>
      <c r="M31" s="68" t="s">
        <v>19</v>
      </c>
      <c r="N31" s="68">
        <v>1</v>
      </c>
    </row>
    <row r="32" spans="1:14" x14ac:dyDescent="0.3">
      <c r="A32" s="68">
        <v>28</v>
      </c>
      <c r="B32" s="68">
        <v>1</v>
      </c>
      <c r="C32" s="68">
        <v>4</v>
      </c>
      <c r="D32" s="68" t="s">
        <v>3</v>
      </c>
      <c r="E32" s="55" t="s">
        <v>28</v>
      </c>
      <c r="F32" s="59">
        <v>34.770000000000003</v>
      </c>
      <c r="G32" s="59"/>
      <c r="H32" s="59">
        <v>2.08</v>
      </c>
      <c r="I32" s="59">
        <v>42.77</v>
      </c>
      <c r="J32" s="59">
        <f t="shared" si="0"/>
        <v>19.541600852220569</v>
      </c>
      <c r="K32" s="59">
        <f t="shared" si="1"/>
        <v>210.34383741321696</v>
      </c>
      <c r="L32" s="68" t="s">
        <v>19</v>
      </c>
      <c r="M32" s="68" t="s">
        <v>19</v>
      </c>
      <c r="N32" s="68">
        <v>1</v>
      </c>
    </row>
    <row r="33" spans="1:14" x14ac:dyDescent="0.3">
      <c r="A33" s="68">
        <v>29</v>
      </c>
      <c r="B33" s="68">
        <v>1</v>
      </c>
      <c r="C33" s="68">
        <v>4</v>
      </c>
      <c r="D33" s="68" t="s">
        <v>4</v>
      </c>
      <c r="E33" s="55" t="s">
        <v>28</v>
      </c>
      <c r="F33" s="59">
        <v>34.33</v>
      </c>
      <c r="G33" s="59"/>
      <c r="H33" s="59">
        <v>1.97</v>
      </c>
      <c r="I33" s="59">
        <v>42.08</v>
      </c>
      <c r="J33" s="59">
        <f t="shared" si="0"/>
        <v>19.294309958490999</v>
      </c>
      <c r="K33" s="59">
        <f t="shared" si="1"/>
        <v>207.68202296220124</v>
      </c>
      <c r="L33" s="68" t="s">
        <v>19</v>
      </c>
      <c r="M33" s="68" t="s">
        <v>19</v>
      </c>
      <c r="N33" s="68">
        <v>1</v>
      </c>
    </row>
    <row r="34" spans="1:14" x14ac:dyDescent="0.3">
      <c r="A34" s="68">
        <v>30</v>
      </c>
      <c r="B34" s="68">
        <v>1</v>
      </c>
      <c r="C34" s="68">
        <v>4</v>
      </c>
      <c r="D34" s="68" t="s">
        <v>5</v>
      </c>
      <c r="E34" s="55" t="s">
        <v>28</v>
      </c>
      <c r="F34" s="59">
        <v>34.69</v>
      </c>
      <c r="G34" s="59"/>
      <c r="H34" s="59">
        <v>1.92</v>
      </c>
      <c r="I34" s="59">
        <v>41.99</v>
      </c>
      <c r="J34" s="59">
        <f t="shared" si="0"/>
        <v>19.496638871542462</v>
      </c>
      <c r="K34" s="59">
        <f t="shared" si="1"/>
        <v>209.8598711493959</v>
      </c>
      <c r="L34" s="68" t="s">
        <v>19</v>
      </c>
      <c r="M34" s="68" t="s">
        <v>19</v>
      </c>
      <c r="N34" s="68">
        <v>1</v>
      </c>
    </row>
    <row r="35" spans="1:14" x14ac:dyDescent="0.3">
      <c r="A35" s="68">
        <v>31</v>
      </c>
      <c r="B35" s="68">
        <v>1</v>
      </c>
      <c r="C35" s="68">
        <v>4</v>
      </c>
      <c r="D35" s="68" t="s">
        <v>6</v>
      </c>
      <c r="E35" s="55" t="s">
        <v>28</v>
      </c>
      <c r="F35" s="59">
        <v>35.61</v>
      </c>
      <c r="G35" s="59"/>
      <c r="H35" s="59">
        <v>1.88</v>
      </c>
      <c r="I35" s="59">
        <v>42.86</v>
      </c>
      <c r="J35" s="59">
        <f t="shared" si="0"/>
        <v>20.01370164934065</v>
      </c>
      <c r="K35" s="59">
        <f t="shared" si="1"/>
        <v>215.4254831833378</v>
      </c>
      <c r="L35" s="68" t="s">
        <v>19</v>
      </c>
      <c r="M35" s="68" t="s">
        <v>19</v>
      </c>
      <c r="N35" s="68">
        <v>1</v>
      </c>
    </row>
    <row r="36" spans="1:14" x14ac:dyDescent="0.3">
      <c r="A36" s="68">
        <v>32</v>
      </c>
      <c r="B36" s="68">
        <v>1</v>
      </c>
      <c r="C36" s="68">
        <v>4</v>
      </c>
      <c r="D36" s="68" t="s">
        <v>7</v>
      </c>
      <c r="E36" s="55" t="s">
        <v>28</v>
      </c>
      <c r="F36" s="59">
        <v>34.64</v>
      </c>
      <c r="G36" s="59"/>
      <c r="H36" s="59">
        <v>2.1</v>
      </c>
      <c r="I36" s="59">
        <v>42.72</v>
      </c>
      <c r="J36" s="59">
        <f t="shared" si="0"/>
        <v>19.468537633618649</v>
      </c>
      <c r="K36" s="59">
        <f t="shared" si="1"/>
        <v>209.55739223450777</v>
      </c>
      <c r="L36" s="68" t="s">
        <v>19</v>
      </c>
      <c r="M36" s="68" t="s">
        <v>19</v>
      </c>
      <c r="N36" s="68">
        <v>1</v>
      </c>
    </row>
    <row r="37" spans="1:14" x14ac:dyDescent="0.3">
      <c r="A37" s="68">
        <v>33</v>
      </c>
      <c r="B37" s="68">
        <v>1</v>
      </c>
      <c r="C37" s="68">
        <v>5</v>
      </c>
      <c r="D37" s="68" t="s">
        <v>0</v>
      </c>
      <c r="E37" s="55" t="s">
        <v>28</v>
      </c>
      <c r="F37" s="59">
        <v>30.75</v>
      </c>
      <c r="G37" s="59"/>
      <c r="H37" s="59">
        <v>2.2599999999999998</v>
      </c>
      <c r="I37" s="59">
        <v>38.6</v>
      </c>
      <c r="J37" s="59">
        <f t="shared" si="0"/>
        <v>17.282261323145885</v>
      </c>
      <c r="K37" s="59">
        <f t="shared" si="1"/>
        <v>186.02453265621</v>
      </c>
      <c r="L37" s="68" t="s">
        <v>19</v>
      </c>
      <c r="M37" s="68" t="s">
        <v>19</v>
      </c>
      <c r="N37" s="68">
        <v>1</v>
      </c>
    </row>
    <row r="38" spans="1:14" x14ac:dyDescent="0.3">
      <c r="A38" s="68">
        <v>34</v>
      </c>
      <c r="B38" s="68">
        <v>1</v>
      </c>
      <c r="C38" s="68">
        <v>5</v>
      </c>
      <c r="D38" s="68" t="s">
        <v>1</v>
      </c>
      <c r="E38" s="55" t="s">
        <v>28</v>
      </c>
      <c r="F38" s="59">
        <v>36.36</v>
      </c>
      <c r="G38" s="59"/>
      <c r="H38" s="59">
        <v>2.09</v>
      </c>
      <c r="I38" s="59">
        <v>44.75</v>
      </c>
      <c r="J38" s="59">
        <f t="shared" si="0"/>
        <v>20.435220218197866</v>
      </c>
      <c r="K38" s="59">
        <f t="shared" si="1"/>
        <v>219.96266690665999</v>
      </c>
      <c r="L38" s="68" t="s">
        <v>19</v>
      </c>
      <c r="M38" s="68" t="s">
        <v>19</v>
      </c>
      <c r="N38" s="68">
        <v>1</v>
      </c>
    </row>
    <row r="39" spans="1:14" x14ac:dyDescent="0.3">
      <c r="A39" s="68">
        <v>35</v>
      </c>
      <c r="B39" s="68">
        <v>1</v>
      </c>
      <c r="C39" s="68">
        <v>5</v>
      </c>
      <c r="D39" s="68" t="s">
        <v>2</v>
      </c>
      <c r="E39" s="55" t="s">
        <v>28</v>
      </c>
      <c r="F39" s="59">
        <v>31.08</v>
      </c>
      <c r="G39" s="59"/>
      <c r="H39" s="59">
        <v>2.25</v>
      </c>
      <c r="I39" s="59">
        <v>44.21</v>
      </c>
      <c r="J39" s="59">
        <f t="shared" si="0"/>
        <v>17.467729493443059</v>
      </c>
      <c r="K39" s="59">
        <f t="shared" si="1"/>
        <v>188.02089349447175</v>
      </c>
      <c r="L39" s="68" t="s">
        <v>19</v>
      </c>
      <c r="M39" s="68" t="s">
        <v>19</v>
      </c>
      <c r="N39" s="68">
        <v>1</v>
      </c>
    </row>
    <row r="40" spans="1:14" x14ac:dyDescent="0.3">
      <c r="A40" s="68">
        <v>36</v>
      </c>
      <c r="B40" s="68">
        <v>1</v>
      </c>
      <c r="C40" s="68">
        <v>5</v>
      </c>
      <c r="D40" s="68" t="s">
        <v>3</v>
      </c>
      <c r="E40" s="55" t="s">
        <v>28</v>
      </c>
      <c r="F40" s="59">
        <v>34.770000000000003</v>
      </c>
      <c r="G40" s="59"/>
      <c r="H40" s="59">
        <v>2.08</v>
      </c>
      <c r="I40" s="59">
        <v>42.77</v>
      </c>
      <c r="J40" s="59">
        <f t="shared" si="0"/>
        <v>19.541600852220569</v>
      </c>
      <c r="K40" s="59">
        <f t="shared" si="1"/>
        <v>210.34383741321696</v>
      </c>
      <c r="L40" s="68" t="s">
        <v>19</v>
      </c>
      <c r="M40" s="68" t="s">
        <v>19</v>
      </c>
      <c r="N40" s="68">
        <v>1</v>
      </c>
    </row>
    <row r="41" spans="1:14" x14ac:dyDescent="0.3">
      <c r="A41" s="68">
        <v>37</v>
      </c>
      <c r="B41" s="68">
        <v>1</v>
      </c>
      <c r="C41" s="68">
        <v>5</v>
      </c>
      <c r="D41" s="68" t="s">
        <v>4</v>
      </c>
      <c r="E41" s="55" t="s">
        <v>28</v>
      </c>
      <c r="F41" s="59">
        <v>34.33</v>
      </c>
      <c r="G41" s="59"/>
      <c r="H41" s="59">
        <v>1.97</v>
      </c>
      <c r="I41" s="59">
        <v>42.08</v>
      </c>
      <c r="J41" s="59">
        <f t="shared" si="0"/>
        <v>19.294309958490999</v>
      </c>
      <c r="K41" s="59">
        <f t="shared" si="1"/>
        <v>207.68202296220124</v>
      </c>
      <c r="L41" s="68" t="s">
        <v>19</v>
      </c>
      <c r="M41" s="68" t="s">
        <v>19</v>
      </c>
      <c r="N41" s="68">
        <v>1</v>
      </c>
    </row>
    <row r="42" spans="1:14" x14ac:dyDescent="0.3">
      <c r="A42" s="68">
        <v>38</v>
      </c>
      <c r="B42" s="68">
        <v>1</v>
      </c>
      <c r="C42" s="68">
        <v>5</v>
      </c>
      <c r="D42" s="68" t="s">
        <v>5</v>
      </c>
      <c r="E42" s="55" t="s">
        <v>28</v>
      </c>
      <c r="F42" s="59">
        <v>34.69</v>
      </c>
      <c r="G42" s="59"/>
      <c r="H42" s="59">
        <v>1.92</v>
      </c>
      <c r="I42" s="59">
        <v>41.99</v>
      </c>
      <c r="J42" s="59">
        <f t="shared" si="0"/>
        <v>19.496638871542462</v>
      </c>
      <c r="K42" s="59">
        <f t="shared" si="1"/>
        <v>209.8598711493959</v>
      </c>
      <c r="L42" s="68" t="s">
        <v>19</v>
      </c>
      <c r="M42" s="68" t="s">
        <v>19</v>
      </c>
      <c r="N42" s="68">
        <v>1</v>
      </c>
    </row>
    <row r="43" spans="1:14" x14ac:dyDescent="0.3">
      <c r="A43" s="68">
        <v>39</v>
      </c>
      <c r="B43" s="68">
        <v>1</v>
      </c>
      <c r="C43" s="68">
        <v>5</v>
      </c>
      <c r="D43" s="68" t="s">
        <v>6</v>
      </c>
      <c r="E43" s="55" t="s">
        <v>28</v>
      </c>
      <c r="F43" s="59">
        <v>35.61</v>
      </c>
      <c r="G43" s="59"/>
      <c r="H43" s="59">
        <v>1.88</v>
      </c>
      <c r="I43" s="59">
        <v>42.86</v>
      </c>
      <c r="J43" s="59">
        <f t="shared" si="0"/>
        <v>20.01370164934065</v>
      </c>
      <c r="K43" s="59">
        <f t="shared" si="1"/>
        <v>215.4254831833378</v>
      </c>
      <c r="L43" s="68" t="s">
        <v>19</v>
      </c>
      <c r="M43" s="68" t="s">
        <v>19</v>
      </c>
      <c r="N43" s="68">
        <v>1</v>
      </c>
    </row>
    <row r="44" spans="1:14" x14ac:dyDescent="0.3">
      <c r="A44" s="68">
        <v>40</v>
      </c>
      <c r="B44" s="68">
        <v>1</v>
      </c>
      <c r="C44" s="68">
        <v>5</v>
      </c>
      <c r="D44" s="68" t="s">
        <v>7</v>
      </c>
      <c r="E44" s="55" t="s">
        <v>28</v>
      </c>
      <c r="F44" s="59">
        <v>34.64</v>
      </c>
      <c r="G44" s="59"/>
      <c r="H44" s="59">
        <v>2.1</v>
      </c>
      <c r="I44" s="59">
        <v>42.72</v>
      </c>
      <c r="J44" s="59">
        <f t="shared" si="0"/>
        <v>19.468537633618649</v>
      </c>
      <c r="K44" s="59">
        <f t="shared" si="1"/>
        <v>209.55739223450777</v>
      </c>
      <c r="L44" s="68" t="s">
        <v>19</v>
      </c>
      <c r="M44" s="68" t="s">
        <v>19</v>
      </c>
      <c r="N44" s="68">
        <v>1</v>
      </c>
    </row>
    <row r="45" spans="1:14" s="67" customFormat="1" ht="17.25" x14ac:dyDescent="0.25">
      <c r="A45" s="7"/>
      <c r="B45" s="7"/>
      <c r="C45" s="7"/>
      <c r="D45" s="7"/>
      <c r="E45" s="7"/>
      <c r="F45" s="9"/>
      <c r="G45" s="59"/>
      <c r="H45" s="9"/>
      <c r="I45" s="9"/>
      <c r="J45" s="9">
        <f>SUM(J5:J44)</f>
        <v>765.00000000000068</v>
      </c>
      <c r="K45" s="9">
        <f>SUM(K5:K44)</f>
        <v>8234.3835000000054</v>
      </c>
      <c r="L45" s="68">
        <v>0</v>
      </c>
      <c r="M45" s="68">
        <v>0</v>
      </c>
      <c r="N45" s="11">
        <f>SUM(N5:N44)</f>
        <v>40</v>
      </c>
    </row>
    <row r="46" spans="1:14" x14ac:dyDescent="0.3">
      <c r="A46" s="75" t="s">
        <v>80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16">
        <v>0</v>
      </c>
      <c r="M46" s="58">
        <v>0</v>
      </c>
      <c r="N46" s="58">
        <v>4</v>
      </c>
    </row>
    <row r="47" spans="1:14" x14ac:dyDescent="0.3">
      <c r="A47" s="76" t="s">
        <v>81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16">
        <f>+L45+L46</f>
        <v>0</v>
      </c>
      <c r="M47" s="16">
        <f>+M45+M46</f>
        <v>0</v>
      </c>
      <c r="N47" s="16">
        <f>+N45+N46</f>
        <v>44</v>
      </c>
    </row>
    <row r="48" spans="1:14" x14ac:dyDescent="0.3">
      <c r="I48" s="60">
        <f>SUM(F5:F44)</f>
        <v>1361.1499999999999</v>
      </c>
      <c r="K48" s="60" t="s">
        <v>76</v>
      </c>
      <c r="L48" s="58" t="s">
        <v>77</v>
      </c>
    </row>
    <row r="49" spans="8:12" x14ac:dyDescent="0.3">
      <c r="H49" s="60" t="s">
        <v>75</v>
      </c>
      <c r="I49" s="60">
        <v>765</v>
      </c>
      <c r="K49" s="60">
        <v>2531.63</v>
      </c>
      <c r="L49" s="58">
        <v>338.26</v>
      </c>
    </row>
    <row r="50" spans="8:12" x14ac:dyDescent="0.3">
      <c r="I50" s="61">
        <f>I49/I48</f>
        <v>0.56202475847628852</v>
      </c>
    </row>
    <row r="52" spans="8:12" x14ac:dyDescent="0.3">
      <c r="I52" s="61">
        <v>0.56202475847628897</v>
      </c>
      <c r="L52" s="61">
        <v>0.49926448134155799</v>
      </c>
    </row>
  </sheetData>
  <mergeCells count="16">
    <mergeCell ref="A46:K46"/>
    <mergeCell ref="A47:K47"/>
    <mergeCell ref="J3:J4"/>
    <mergeCell ref="K3:K4"/>
    <mergeCell ref="L3:M3"/>
    <mergeCell ref="N3:N4"/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view="pageBreakPreview" zoomScaleNormal="100" zoomScaleSheetLayoutView="100" workbookViewId="0">
      <pane ySplit="6" topLeftCell="A10" activePane="bottomLeft" state="frozen"/>
      <selection pane="bottomLeft" activeCell="A4" sqref="A4:N4"/>
    </sheetView>
  </sheetViews>
  <sheetFormatPr defaultColWidth="8.28515625" defaultRowHeight="16.5" x14ac:dyDescent="0.3"/>
  <cols>
    <col min="1" max="1" width="9.7109375" style="2" customWidth="1"/>
    <col min="2" max="2" width="8.85546875" style="2" customWidth="1"/>
    <col min="3" max="3" width="8.5703125" style="2" customWidth="1"/>
    <col min="4" max="4" width="10.28515625" style="2" customWidth="1"/>
    <col min="5" max="5" width="10" style="2" customWidth="1"/>
    <col min="6" max="6" width="10.7109375" style="5" customWidth="1"/>
    <col min="7" max="7" width="10.7109375" style="5" hidden="1" customWidth="1"/>
    <col min="8" max="8" width="13.28515625" style="5" customWidth="1"/>
    <col min="9" max="9" width="11.85546875" style="5" customWidth="1"/>
    <col min="10" max="10" width="9.5703125" style="5" customWidth="1"/>
    <col min="11" max="11" width="9.28515625" style="5" hidden="1" customWidth="1"/>
    <col min="12" max="12" width="9.85546875" style="2" customWidth="1"/>
    <col min="13" max="13" width="10.140625" style="2" customWidth="1"/>
    <col min="14" max="14" width="14.42578125" style="13" customWidth="1"/>
    <col min="15" max="16384" width="8.28515625" style="2"/>
  </cols>
  <sheetData>
    <row r="1" spans="1:14" s="58" customFormat="1" x14ac:dyDescent="0.3">
      <c r="F1" s="60"/>
      <c r="G1" s="60"/>
      <c r="H1" s="60"/>
      <c r="I1" s="60"/>
      <c r="J1" s="60"/>
      <c r="K1" s="60"/>
      <c r="N1" s="13"/>
    </row>
    <row r="2" spans="1:14" s="58" customFormat="1" x14ac:dyDescent="0.3">
      <c r="F2" s="60"/>
      <c r="G2" s="60"/>
      <c r="H2" s="60"/>
      <c r="I2" s="60"/>
      <c r="J2" s="60"/>
      <c r="K2" s="60"/>
      <c r="N2" s="13"/>
    </row>
    <row r="3" spans="1:14" s="58" customFormat="1" x14ac:dyDescent="0.3">
      <c r="F3" s="60"/>
      <c r="G3" s="60"/>
      <c r="H3" s="60"/>
      <c r="I3" s="60"/>
      <c r="J3" s="60"/>
      <c r="K3" s="60"/>
      <c r="N3" s="13"/>
    </row>
    <row r="4" spans="1:14" s="4" customFormat="1" ht="60" customHeight="1" x14ac:dyDescent="0.35">
      <c r="A4" s="71" t="s">
        <v>86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14" s="6" customFormat="1" ht="76.5" customHeight="1" x14ac:dyDescent="0.35">
      <c r="A5" s="73" t="s">
        <v>10</v>
      </c>
      <c r="B5" s="73" t="s">
        <v>11</v>
      </c>
      <c r="C5" s="73" t="s">
        <v>12</v>
      </c>
      <c r="D5" s="73" t="s">
        <v>26</v>
      </c>
      <c r="E5" s="73" t="s">
        <v>13</v>
      </c>
      <c r="F5" s="74" t="s">
        <v>14</v>
      </c>
      <c r="G5" s="74" t="s">
        <v>48</v>
      </c>
      <c r="H5" s="74" t="s">
        <v>27</v>
      </c>
      <c r="I5" s="74" t="s">
        <v>35</v>
      </c>
      <c r="J5" s="74" t="s">
        <v>15</v>
      </c>
      <c r="K5" s="74" t="s">
        <v>49</v>
      </c>
      <c r="L5" s="73" t="s">
        <v>16</v>
      </c>
      <c r="M5" s="73"/>
      <c r="N5" s="69" t="s">
        <v>30</v>
      </c>
    </row>
    <row r="6" spans="1:14" s="4" customFormat="1" ht="17.25" x14ac:dyDescent="0.35">
      <c r="A6" s="73"/>
      <c r="B6" s="73"/>
      <c r="C6" s="73"/>
      <c r="D6" s="73"/>
      <c r="E6" s="73"/>
      <c r="F6" s="74"/>
      <c r="G6" s="74"/>
      <c r="H6" s="74"/>
      <c r="I6" s="74"/>
      <c r="J6" s="74"/>
      <c r="K6" s="74"/>
      <c r="L6" s="7" t="s">
        <v>17</v>
      </c>
      <c r="M6" s="7" t="s">
        <v>18</v>
      </c>
      <c r="N6" s="70"/>
    </row>
    <row r="7" spans="1:14" x14ac:dyDescent="0.3">
      <c r="A7" s="3">
        <v>1</v>
      </c>
      <c r="B7" s="3" t="s">
        <v>0</v>
      </c>
      <c r="C7" s="3">
        <v>1</v>
      </c>
      <c r="D7" s="53" t="s">
        <v>0</v>
      </c>
      <c r="E7" s="55" t="s">
        <v>20</v>
      </c>
      <c r="F7" s="8">
        <v>61.9</v>
      </c>
      <c r="G7" s="8"/>
      <c r="H7" s="8">
        <v>5.05</v>
      </c>
      <c r="I7" s="8">
        <v>74</v>
      </c>
      <c r="J7" s="8">
        <f>0.558927183538256*F7</f>
        <v>34.597592661018048</v>
      </c>
      <c r="K7" s="8">
        <f>J7*10.7639</f>
        <v>372.40502764393216</v>
      </c>
      <c r="L7" s="3">
        <v>1</v>
      </c>
      <c r="M7" s="3" t="s">
        <v>19</v>
      </c>
      <c r="N7" s="3" t="s">
        <v>19</v>
      </c>
    </row>
    <row r="8" spans="1:14" x14ac:dyDescent="0.3">
      <c r="A8" s="3">
        <v>2</v>
      </c>
      <c r="B8" s="54" t="s">
        <v>0</v>
      </c>
      <c r="C8" s="3">
        <v>1</v>
      </c>
      <c r="D8" s="53" t="s">
        <v>1</v>
      </c>
      <c r="E8" s="55" t="s">
        <v>20</v>
      </c>
      <c r="F8" s="8">
        <v>60.01</v>
      </c>
      <c r="G8" s="8"/>
      <c r="H8" s="8">
        <v>8.08</v>
      </c>
      <c r="I8" s="8">
        <v>75.13</v>
      </c>
      <c r="J8" s="59">
        <f t="shared" ref="J8:J66" si="0">0.558927183538256*F8</f>
        <v>33.541220284130738</v>
      </c>
      <c r="K8" s="8">
        <f t="shared" ref="K8:K66" si="1">J8*10.7639</f>
        <v>361.03434101635486</v>
      </c>
      <c r="L8" s="3">
        <v>1</v>
      </c>
      <c r="M8" s="68" t="s">
        <v>19</v>
      </c>
      <c r="N8" s="3" t="s">
        <v>19</v>
      </c>
    </row>
    <row r="9" spans="1:14" x14ac:dyDescent="0.3">
      <c r="A9" s="3">
        <v>3</v>
      </c>
      <c r="B9" s="54" t="s">
        <v>0</v>
      </c>
      <c r="C9" s="3">
        <v>1</v>
      </c>
      <c r="D9" s="53" t="s">
        <v>2</v>
      </c>
      <c r="E9" s="55" t="s">
        <v>20</v>
      </c>
      <c r="F9" s="8">
        <v>58.66</v>
      </c>
      <c r="G9" s="8"/>
      <c r="H9" s="8">
        <v>6.08</v>
      </c>
      <c r="I9" s="8">
        <v>72.58</v>
      </c>
      <c r="J9" s="59">
        <f t="shared" si="0"/>
        <v>32.786668586354097</v>
      </c>
      <c r="K9" s="8">
        <f t="shared" si="1"/>
        <v>352.91242199665686</v>
      </c>
      <c r="L9" s="3" t="s">
        <v>19</v>
      </c>
      <c r="M9" s="68" t="s">
        <v>19</v>
      </c>
      <c r="N9" s="3" t="s">
        <v>19</v>
      </c>
    </row>
    <row r="10" spans="1:14" x14ac:dyDescent="0.3">
      <c r="A10" s="3">
        <v>4</v>
      </c>
      <c r="B10" s="54" t="s">
        <v>0</v>
      </c>
      <c r="C10" s="3">
        <v>1</v>
      </c>
      <c r="D10" s="53" t="s">
        <v>3</v>
      </c>
      <c r="E10" s="55" t="s">
        <v>28</v>
      </c>
      <c r="F10" s="8">
        <v>44.84</v>
      </c>
      <c r="G10" s="8"/>
      <c r="H10" s="8">
        <v>3.96</v>
      </c>
      <c r="I10" s="8">
        <v>55.29</v>
      </c>
      <c r="J10" s="59">
        <f t="shared" si="0"/>
        <v>25.0622949098554</v>
      </c>
      <c r="K10" s="8">
        <f t="shared" si="1"/>
        <v>269.76803618019255</v>
      </c>
      <c r="L10" s="3" t="s">
        <v>19</v>
      </c>
      <c r="M10" s="68" t="s">
        <v>19</v>
      </c>
      <c r="N10" s="3">
        <v>1</v>
      </c>
    </row>
    <row r="11" spans="1:14" x14ac:dyDescent="0.3">
      <c r="A11" s="3">
        <v>5</v>
      </c>
      <c r="B11" s="54" t="s">
        <v>0</v>
      </c>
      <c r="C11" s="3">
        <v>1</v>
      </c>
      <c r="D11" s="53" t="s">
        <v>4</v>
      </c>
      <c r="E11" s="55" t="s">
        <v>20</v>
      </c>
      <c r="F11" s="8">
        <v>70.290000000000006</v>
      </c>
      <c r="G11" s="8"/>
      <c r="H11" s="8">
        <v>6.74</v>
      </c>
      <c r="I11" s="8">
        <v>85.09</v>
      </c>
      <c r="J11" s="59">
        <f t="shared" si="0"/>
        <v>39.28699173090402</v>
      </c>
      <c r="K11" s="8">
        <f t="shared" si="1"/>
        <v>422.88125029227774</v>
      </c>
      <c r="L11" s="3">
        <v>1</v>
      </c>
      <c r="M11" s="68" t="s">
        <v>19</v>
      </c>
      <c r="N11" s="3" t="s">
        <v>19</v>
      </c>
    </row>
    <row r="12" spans="1:14" x14ac:dyDescent="0.3">
      <c r="A12" s="3">
        <v>6</v>
      </c>
      <c r="B12" s="54" t="s">
        <v>0</v>
      </c>
      <c r="C12" s="3">
        <v>2</v>
      </c>
      <c r="D12" s="54" t="s">
        <v>0</v>
      </c>
      <c r="E12" s="55" t="s">
        <v>20</v>
      </c>
      <c r="F12" s="8">
        <v>61.9</v>
      </c>
      <c r="G12" s="8"/>
      <c r="H12" s="8">
        <v>5.05</v>
      </c>
      <c r="I12" s="8">
        <v>74</v>
      </c>
      <c r="J12" s="59">
        <f t="shared" si="0"/>
        <v>34.597592661018048</v>
      </c>
      <c r="K12" s="8">
        <f t="shared" si="1"/>
        <v>372.40502764393216</v>
      </c>
      <c r="L12" s="3">
        <v>1</v>
      </c>
      <c r="M12" s="68" t="s">
        <v>19</v>
      </c>
      <c r="N12" s="3" t="s">
        <v>19</v>
      </c>
    </row>
    <row r="13" spans="1:14" x14ac:dyDescent="0.3">
      <c r="A13" s="3">
        <v>7</v>
      </c>
      <c r="B13" s="54" t="s">
        <v>0</v>
      </c>
      <c r="C13" s="54">
        <v>2</v>
      </c>
      <c r="D13" s="54" t="s">
        <v>1</v>
      </c>
      <c r="E13" s="55" t="s">
        <v>20</v>
      </c>
      <c r="F13" s="8">
        <v>60.01</v>
      </c>
      <c r="G13" s="8"/>
      <c r="H13" s="8">
        <v>8.08</v>
      </c>
      <c r="I13" s="8">
        <v>75.13</v>
      </c>
      <c r="J13" s="59">
        <f t="shared" si="0"/>
        <v>33.541220284130738</v>
      </c>
      <c r="K13" s="8">
        <f t="shared" si="1"/>
        <v>361.03434101635486</v>
      </c>
      <c r="L13" s="3">
        <v>1</v>
      </c>
      <c r="M13" s="68" t="s">
        <v>19</v>
      </c>
      <c r="N13" s="3" t="s">
        <v>19</v>
      </c>
    </row>
    <row r="14" spans="1:14" x14ac:dyDescent="0.3">
      <c r="A14" s="3">
        <v>8</v>
      </c>
      <c r="B14" s="54" t="s">
        <v>0</v>
      </c>
      <c r="C14" s="54">
        <v>2</v>
      </c>
      <c r="D14" s="54" t="s">
        <v>2</v>
      </c>
      <c r="E14" s="55" t="s">
        <v>20</v>
      </c>
      <c r="F14" s="8">
        <v>58.66</v>
      </c>
      <c r="G14" s="8"/>
      <c r="H14" s="8">
        <v>6.08</v>
      </c>
      <c r="I14" s="8">
        <v>72.58</v>
      </c>
      <c r="J14" s="59">
        <f t="shared" si="0"/>
        <v>32.786668586354097</v>
      </c>
      <c r="K14" s="8">
        <f t="shared" si="1"/>
        <v>352.91242199665686</v>
      </c>
      <c r="L14" s="3" t="s">
        <v>19</v>
      </c>
      <c r="M14" s="68" t="s">
        <v>19</v>
      </c>
      <c r="N14" s="3" t="s">
        <v>19</v>
      </c>
    </row>
    <row r="15" spans="1:14" x14ac:dyDescent="0.3">
      <c r="A15" s="3">
        <v>9</v>
      </c>
      <c r="B15" s="54" t="s">
        <v>0</v>
      </c>
      <c r="C15" s="54">
        <v>2</v>
      </c>
      <c r="D15" s="54" t="s">
        <v>3</v>
      </c>
      <c r="E15" s="55" t="s">
        <v>28</v>
      </c>
      <c r="F15" s="8">
        <v>44.84</v>
      </c>
      <c r="G15" s="8"/>
      <c r="H15" s="8">
        <v>3.96</v>
      </c>
      <c r="I15" s="8">
        <v>55.29</v>
      </c>
      <c r="J15" s="59">
        <f t="shared" si="0"/>
        <v>25.0622949098554</v>
      </c>
      <c r="K15" s="8">
        <f t="shared" si="1"/>
        <v>269.76803618019255</v>
      </c>
      <c r="L15" s="3" t="s">
        <v>19</v>
      </c>
      <c r="M15" s="68" t="s">
        <v>19</v>
      </c>
      <c r="N15" s="3">
        <v>1</v>
      </c>
    </row>
    <row r="16" spans="1:14" x14ac:dyDescent="0.3">
      <c r="A16" s="3">
        <v>10</v>
      </c>
      <c r="B16" s="54" t="s">
        <v>0</v>
      </c>
      <c r="C16" s="54">
        <v>2</v>
      </c>
      <c r="D16" s="54" t="s">
        <v>4</v>
      </c>
      <c r="E16" s="55" t="s">
        <v>20</v>
      </c>
      <c r="F16" s="8">
        <v>70.290000000000006</v>
      </c>
      <c r="G16" s="8"/>
      <c r="H16" s="8">
        <v>6.74</v>
      </c>
      <c r="I16" s="8">
        <v>85.09</v>
      </c>
      <c r="J16" s="59">
        <f t="shared" si="0"/>
        <v>39.28699173090402</v>
      </c>
      <c r="K16" s="8">
        <f t="shared" si="1"/>
        <v>422.88125029227774</v>
      </c>
      <c r="L16" s="3">
        <v>1</v>
      </c>
      <c r="M16" s="68" t="s">
        <v>19</v>
      </c>
      <c r="N16" s="3" t="s">
        <v>19</v>
      </c>
    </row>
    <row r="17" spans="1:14" x14ac:dyDescent="0.3">
      <c r="A17" s="3">
        <v>11</v>
      </c>
      <c r="B17" s="54" t="s">
        <v>0</v>
      </c>
      <c r="C17" s="3">
        <v>3</v>
      </c>
      <c r="D17" s="54" t="s">
        <v>0</v>
      </c>
      <c r="E17" s="55" t="s">
        <v>20</v>
      </c>
      <c r="F17" s="8">
        <v>61.9</v>
      </c>
      <c r="G17" s="8"/>
      <c r="H17" s="8">
        <v>5.05</v>
      </c>
      <c r="I17" s="8">
        <v>74</v>
      </c>
      <c r="J17" s="59">
        <f t="shared" si="0"/>
        <v>34.597592661018048</v>
      </c>
      <c r="K17" s="8">
        <f t="shared" si="1"/>
        <v>372.40502764393216</v>
      </c>
      <c r="L17" s="3">
        <v>1</v>
      </c>
      <c r="M17" s="68" t="s">
        <v>19</v>
      </c>
      <c r="N17" s="3" t="s">
        <v>19</v>
      </c>
    </row>
    <row r="18" spans="1:14" x14ac:dyDescent="0.3">
      <c r="A18" s="3">
        <v>12</v>
      </c>
      <c r="B18" s="54" t="s">
        <v>0</v>
      </c>
      <c r="C18" s="54">
        <v>3</v>
      </c>
      <c r="D18" s="54" t="s">
        <v>1</v>
      </c>
      <c r="E18" s="55" t="s">
        <v>20</v>
      </c>
      <c r="F18" s="8">
        <v>60.01</v>
      </c>
      <c r="G18" s="8"/>
      <c r="H18" s="8">
        <v>8.08</v>
      </c>
      <c r="I18" s="8">
        <v>75.13</v>
      </c>
      <c r="J18" s="59">
        <f t="shared" si="0"/>
        <v>33.541220284130738</v>
      </c>
      <c r="K18" s="8">
        <f t="shared" si="1"/>
        <v>361.03434101635486</v>
      </c>
      <c r="L18" s="3">
        <v>1</v>
      </c>
      <c r="M18" s="68" t="s">
        <v>19</v>
      </c>
      <c r="N18" s="3" t="s">
        <v>19</v>
      </c>
    </row>
    <row r="19" spans="1:14" x14ac:dyDescent="0.3">
      <c r="A19" s="3">
        <v>13</v>
      </c>
      <c r="B19" s="54" t="s">
        <v>0</v>
      </c>
      <c r="C19" s="54">
        <v>3</v>
      </c>
      <c r="D19" s="54" t="s">
        <v>2</v>
      </c>
      <c r="E19" s="55" t="s">
        <v>20</v>
      </c>
      <c r="F19" s="8">
        <v>58.66</v>
      </c>
      <c r="G19" s="8"/>
      <c r="H19" s="8">
        <v>6.08</v>
      </c>
      <c r="I19" s="8">
        <v>72.58</v>
      </c>
      <c r="J19" s="59">
        <f t="shared" si="0"/>
        <v>32.786668586354097</v>
      </c>
      <c r="K19" s="8">
        <f t="shared" si="1"/>
        <v>352.91242199665686</v>
      </c>
      <c r="L19" s="3" t="s">
        <v>19</v>
      </c>
      <c r="M19" s="68" t="s">
        <v>19</v>
      </c>
      <c r="N19" s="3" t="s">
        <v>19</v>
      </c>
    </row>
    <row r="20" spans="1:14" x14ac:dyDescent="0.3">
      <c r="A20" s="3">
        <v>14</v>
      </c>
      <c r="B20" s="54" t="s">
        <v>0</v>
      </c>
      <c r="C20" s="54">
        <v>3</v>
      </c>
      <c r="D20" s="54" t="s">
        <v>3</v>
      </c>
      <c r="E20" s="55" t="s">
        <v>28</v>
      </c>
      <c r="F20" s="8">
        <v>44.84</v>
      </c>
      <c r="G20" s="8"/>
      <c r="H20" s="8">
        <v>3.96</v>
      </c>
      <c r="I20" s="8">
        <v>55.29</v>
      </c>
      <c r="J20" s="59">
        <f t="shared" si="0"/>
        <v>25.0622949098554</v>
      </c>
      <c r="K20" s="8">
        <f t="shared" si="1"/>
        <v>269.76803618019255</v>
      </c>
      <c r="L20" s="3" t="s">
        <v>19</v>
      </c>
      <c r="M20" s="68" t="s">
        <v>19</v>
      </c>
      <c r="N20" s="3">
        <v>1</v>
      </c>
    </row>
    <row r="21" spans="1:14" x14ac:dyDescent="0.3">
      <c r="A21" s="3">
        <v>15</v>
      </c>
      <c r="B21" s="54" t="s">
        <v>0</v>
      </c>
      <c r="C21" s="54">
        <v>3</v>
      </c>
      <c r="D21" s="54" t="s">
        <v>4</v>
      </c>
      <c r="E21" s="55" t="s">
        <v>20</v>
      </c>
      <c r="F21" s="8">
        <v>70.290000000000006</v>
      </c>
      <c r="G21" s="8"/>
      <c r="H21" s="8">
        <v>6.74</v>
      </c>
      <c r="I21" s="8">
        <v>85.09</v>
      </c>
      <c r="J21" s="59">
        <f t="shared" si="0"/>
        <v>39.28699173090402</v>
      </c>
      <c r="K21" s="8">
        <f t="shared" si="1"/>
        <v>422.88125029227774</v>
      </c>
      <c r="L21" s="3">
        <v>1</v>
      </c>
      <c r="M21" s="68" t="s">
        <v>19</v>
      </c>
      <c r="N21" s="3" t="s">
        <v>19</v>
      </c>
    </row>
    <row r="22" spans="1:14" x14ac:dyDescent="0.3">
      <c r="A22" s="3">
        <v>16</v>
      </c>
      <c r="B22" s="54" t="s">
        <v>0</v>
      </c>
      <c r="C22" s="3">
        <v>4</v>
      </c>
      <c r="D22" s="54" t="s">
        <v>0</v>
      </c>
      <c r="E22" s="55" t="s">
        <v>20</v>
      </c>
      <c r="F22" s="8">
        <v>61.9</v>
      </c>
      <c r="G22" s="8"/>
      <c r="H22" s="8">
        <v>5.05</v>
      </c>
      <c r="I22" s="8">
        <v>74</v>
      </c>
      <c r="J22" s="59">
        <f t="shared" si="0"/>
        <v>34.597592661018048</v>
      </c>
      <c r="K22" s="8">
        <f t="shared" si="1"/>
        <v>372.40502764393216</v>
      </c>
      <c r="L22" s="3">
        <v>1</v>
      </c>
      <c r="M22" s="68" t="s">
        <v>19</v>
      </c>
      <c r="N22" s="3" t="s">
        <v>19</v>
      </c>
    </row>
    <row r="23" spans="1:14" x14ac:dyDescent="0.3">
      <c r="A23" s="3">
        <v>17</v>
      </c>
      <c r="B23" s="54" t="s">
        <v>0</v>
      </c>
      <c r="C23" s="54">
        <v>4</v>
      </c>
      <c r="D23" s="54" t="s">
        <v>1</v>
      </c>
      <c r="E23" s="55" t="s">
        <v>20</v>
      </c>
      <c r="F23" s="8">
        <v>60.01</v>
      </c>
      <c r="G23" s="8"/>
      <c r="H23" s="8">
        <v>8.08</v>
      </c>
      <c r="I23" s="8">
        <v>75.13</v>
      </c>
      <c r="J23" s="59">
        <f t="shared" si="0"/>
        <v>33.541220284130738</v>
      </c>
      <c r="K23" s="8">
        <f t="shared" si="1"/>
        <v>361.03434101635486</v>
      </c>
      <c r="L23" s="3">
        <v>1</v>
      </c>
      <c r="M23" s="68" t="s">
        <v>19</v>
      </c>
      <c r="N23" s="3" t="s">
        <v>19</v>
      </c>
    </row>
    <row r="24" spans="1:14" x14ac:dyDescent="0.3">
      <c r="A24" s="3">
        <v>18</v>
      </c>
      <c r="B24" s="54" t="s">
        <v>0</v>
      </c>
      <c r="C24" s="54">
        <v>4</v>
      </c>
      <c r="D24" s="54" t="s">
        <v>2</v>
      </c>
      <c r="E24" s="55" t="s">
        <v>20</v>
      </c>
      <c r="F24" s="8">
        <v>58.66</v>
      </c>
      <c r="G24" s="8"/>
      <c r="H24" s="8">
        <v>6.08</v>
      </c>
      <c r="I24" s="8">
        <v>72.58</v>
      </c>
      <c r="J24" s="59">
        <f t="shared" si="0"/>
        <v>32.786668586354097</v>
      </c>
      <c r="K24" s="8">
        <f t="shared" si="1"/>
        <v>352.91242199665686</v>
      </c>
      <c r="L24" s="3" t="s">
        <v>19</v>
      </c>
      <c r="M24" s="68" t="s">
        <v>19</v>
      </c>
      <c r="N24" s="3" t="s">
        <v>19</v>
      </c>
    </row>
    <row r="25" spans="1:14" x14ac:dyDescent="0.3">
      <c r="A25" s="3">
        <v>19</v>
      </c>
      <c r="B25" s="54" t="s">
        <v>0</v>
      </c>
      <c r="C25" s="54">
        <v>4</v>
      </c>
      <c r="D25" s="54" t="s">
        <v>3</v>
      </c>
      <c r="E25" s="55" t="s">
        <v>28</v>
      </c>
      <c r="F25" s="8">
        <v>44.84</v>
      </c>
      <c r="G25" s="8"/>
      <c r="H25" s="8">
        <v>3.96</v>
      </c>
      <c r="I25" s="8">
        <v>55.29</v>
      </c>
      <c r="J25" s="59">
        <f t="shared" si="0"/>
        <v>25.0622949098554</v>
      </c>
      <c r="K25" s="8">
        <f t="shared" si="1"/>
        <v>269.76803618019255</v>
      </c>
      <c r="L25" s="3" t="s">
        <v>19</v>
      </c>
      <c r="M25" s="68" t="s">
        <v>19</v>
      </c>
      <c r="N25" s="3">
        <v>1</v>
      </c>
    </row>
    <row r="26" spans="1:14" x14ac:dyDescent="0.3">
      <c r="A26" s="3">
        <v>20</v>
      </c>
      <c r="B26" s="54" t="s">
        <v>0</v>
      </c>
      <c r="C26" s="54">
        <v>4</v>
      </c>
      <c r="D26" s="54" t="s">
        <v>4</v>
      </c>
      <c r="E26" s="55" t="s">
        <v>20</v>
      </c>
      <c r="F26" s="8">
        <v>70.290000000000006</v>
      </c>
      <c r="G26" s="8"/>
      <c r="H26" s="8">
        <v>6.74</v>
      </c>
      <c r="I26" s="8">
        <v>85.09</v>
      </c>
      <c r="J26" s="59">
        <f t="shared" si="0"/>
        <v>39.28699173090402</v>
      </c>
      <c r="K26" s="8">
        <f t="shared" si="1"/>
        <v>422.88125029227774</v>
      </c>
      <c r="L26" s="3">
        <v>1</v>
      </c>
      <c r="M26" s="68" t="s">
        <v>19</v>
      </c>
      <c r="N26" s="3" t="s">
        <v>19</v>
      </c>
    </row>
    <row r="27" spans="1:14" x14ac:dyDescent="0.3">
      <c r="A27" s="3">
        <v>21</v>
      </c>
      <c r="B27" s="54" t="s">
        <v>0</v>
      </c>
      <c r="C27" s="3">
        <v>5</v>
      </c>
      <c r="D27" s="54" t="s">
        <v>0</v>
      </c>
      <c r="E27" s="55" t="s">
        <v>20</v>
      </c>
      <c r="F27" s="8">
        <v>61.9</v>
      </c>
      <c r="G27" s="8"/>
      <c r="H27" s="8">
        <v>5.05</v>
      </c>
      <c r="I27" s="8">
        <v>74</v>
      </c>
      <c r="J27" s="59">
        <f t="shared" si="0"/>
        <v>34.597592661018048</v>
      </c>
      <c r="K27" s="8">
        <f t="shared" si="1"/>
        <v>372.40502764393216</v>
      </c>
      <c r="L27" s="3">
        <v>1</v>
      </c>
      <c r="M27" s="68" t="s">
        <v>19</v>
      </c>
      <c r="N27" s="3" t="s">
        <v>19</v>
      </c>
    </row>
    <row r="28" spans="1:14" x14ac:dyDescent="0.3">
      <c r="A28" s="3">
        <v>22</v>
      </c>
      <c r="B28" s="54" t="s">
        <v>0</v>
      </c>
      <c r="C28" s="54">
        <v>5</v>
      </c>
      <c r="D28" s="54" t="s">
        <v>1</v>
      </c>
      <c r="E28" s="55" t="s">
        <v>20</v>
      </c>
      <c r="F28" s="8">
        <v>60.01</v>
      </c>
      <c r="G28" s="8"/>
      <c r="H28" s="8">
        <v>8.08</v>
      </c>
      <c r="I28" s="8">
        <v>75.13</v>
      </c>
      <c r="J28" s="59">
        <f t="shared" si="0"/>
        <v>33.541220284130738</v>
      </c>
      <c r="K28" s="8">
        <f t="shared" si="1"/>
        <v>361.03434101635486</v>
      </c>
      <c r="L28" s="3">
        <v>1</v>
      </c>
      <c r="M28" s="68" t="s">
        <v>19</v>
      </c>
      <c r="N28" s="3" t="s">
        <v>19</v>
      </c>
    </row>
    <row r="29" spans="1:14" x14ac:dyDescent="0.3">
      <c r="A29" s="3">
        <v>23</v>
      </c>
      <c r="B29" s="54" t="s">
        <v>0</v>
      </c>
      <c r="C29" s="54">
        <v>5</v>
      </c>
      <c r="D29" s="54" t="s">
        <v>2</v>
      </c>
      <c r="E29" s="55" t="s">
        <v>20</v>
      </c>
      <c r="F29" s="8">
        <v>58.66</v>
      </c>
      <c r="G29" s="8"/>
      <c r="H29" s="8">
        <v>6.08</v>
      </c>
      <c r="I29" s="8">
        <v>72.58</v>
      </c>
      <c r="J29" s="59">
        <f t="shared" si="0"/>
        <v>32.786668586354097</v>
      </c>
      <c r="K29" s="8">
        <f t="shared" si="1"/>
        <v>352.91242199665686</v>
      </c>
      <c r="L29" s="3" t="s">
        <v>19</v>
      </c>
      <c r="M29" s="68" t="s">
        <v>19</v>
      </c>
      <c r="N29" s="3" t="s">
        <v>19</v>
      </c>
    </row>
    <row r="30" spans="1:14" x14ac:dyDescent="0.3">
      <c r="A30" s="3">
        <v>24</v>
      </c>
      <c r="B30" s="54" t="s">
        <v>0</v>
      </c>
      <c r="C30" s="54">
        <v>5</v>
      </c>
      <c r="D30" s="54" t="s">
        <v>3</v>
      </c>
      <c r="E30" s="55" t="s">
        <v>28</v>
      </c>
      <c r="F30" s="8">
        <v>44.84</v>
      </c>
      <c r="G30" s="8"/>
      <c r="H30" s="8">
        <v>3.96</v>
      </c>
      <c r="I30" s="8">
        <v>55.29</v>
      </c>
      <c r="J30" s="59">
        <f t="shared" si="0"/>
        <v>25.0622949098554</v>
      </c>
      <c r="K30" s="8">
        <f t="shared" si="1"/>
        <v>269.76803618019255</v>
      </c>
      <c r="L30" s="3" t="s">
        <v>19</v>
      </c>
      <c r="M30" s="68" t="s">
        <v>19</v>
      </c>
      <c r="N30" s="3">
        <v>1</v>
      </c>
    </row>
    <row r="31" spans="1:14" x14ac:dyDescent="0.3">
      <c r="A31" s="3">
        <v>25</v>
      </c>
      <c r="B31" s="54" t="s">
        <v>0</v>
      </c>
      <c r="C31" s="54">
        <v>5</v>
      </c>
      <c r="D31" s="54" t="s">
        <v>4</v>
      </c>
      <c r="E31" s="55" t="s">
        <v>20</v>
      </c>
      <c r="F31" s="8">
        <v>70.290000000000006</v>
      </c>
      <c r="G31" s="8"/>
      <c r="H31" s="8">
        <v>6.74</v>
      </c>
      <c r="I31" s="8">
        <v>85.09</v>
      </c>
      <c r="J31" s="59">
        <f t="shared" si="0"/>
        <v>39.28699173090402</v>
      </c>
      <c r="K31" s="8">
        <f t="shared" si="1"/>
        <v>422.88125029227774</v>
      </c>
      <c r="L31" s="3">
        <v>1</v>
      </c>
      <c r="M31" s="68" t="s">
        <v>19</v>
      </c>
      <c r="N31" s="3" t="s">
        <v>19</v>
      </c>
    </row>
    <row r="32" spans="1:14" x14ac:dyDescent="0.3">
      <c r="A32" s="3">
        <v>26</v>
      </c>
      <c r="B32" s="3" t="s">
        <v>1</v>
      </c>
      <c r="C32" s="3">
        <v>1</v>
      </c>
      <c r="D32" s="53" t="s">
        <v>0</v>
      </c>
      <c r="E32" s="55" t="s">
        <v>20</v>
      </c>
      <c r="F32" s="8">
        <v>68.06</v>
      </c>
      <c r="G32" s="8"/>
      <c r="H32" s="8">
        <v>7.01</v>
      </c>
      <c r="I32" s="56">
        <v>82.74</v>
      </c>
      <c r="J32" s="59">
        <f t="shared" si="0"/>
        <v>38.040584111613704</v>
      </c>
      <c r="K32" s="8">
        <f t="shared" si="1"/>
        <v>409.46504331899871</v>
      </c>
      <c r="L32" s="3">
        <v>1</v>
      </c>
      <c r="M32" s="68" t="s">
        <v>19</v>
      </c>
      <c r="N32" s="3" t="s">
        <v>19</v>
      </c>
    </row>
    <row r="33" spans="1:14" x14ac:dyDescent="0.3">
      <c r="A33" s="3">
        <v>27</v>
      </c>
      <c r="B33" s="54" t="s">
        <v>1</v>
      </c>
      <c r="C33" s="3">
        <v>1</v>
      </c>
      <c r="D33" s="53" t="s">
        <v>1</v>
      </c>
      <c r="E33" s="55" t="s">
        <v>20</v>
      </c>
      <c r="F33" s="8">
        <v>70.5</v>
      </c>
      <c r="G33" s="8"/>
      <c r="H33" s="8">
        <v>6.74</v>
      </c>
      <c r="I33" s="56">
        <v>85.38</v>
      </c>
      <c r="J33" s="59">
        <f t="shared" si="0"/>
        <v>39.404366439447045</v>
      </c>
      <c r="K33" s="8">
        <f t="shared" si="1"/>
        <v>424.14465991756401</v>
      </c>
      <c r="L33" s="3">
        <v>1</v>
      </c>
      <c r="M33" s="68" t="s">
        <v>19</v>
      </c>
      <c r="N33" s="3" t="s">
        <v>19</v>
      </c>
    </row>
    <row r="34" spans="1:14" x14ac:dyDescent="0.3">
      <c r="A34" s="3">
        <v>28</v>
      </c>
      <c r="B34" s="54" t="s">
        <v>1</v>
      </c>
      <c r="C34" s="3">
        <v>1</v>
      </c>
      <c r="D34" s="53" t="s">
        <v>2</v>
      </c>
      <c r="E34" s="55" t="s">
        <v>20</v>
      </c>
      <c r="F34" s="8">
        <v>60.52</v>
      </c>
      <c r="G34" s="8"/>
      <c r="H34" s="8">
        <v>6.66</v>
      </c>
      <c r="I34" s="56">
        <v>76.75</v>
      </c>
      <c r="J34" s="59">
        <f t="shared" si="0"/>
        <v>33.826273147735257</v>
      </c>
      <c r="K34" s="8">
        <f t="shared" si="1"/>
        <v>364.10262153490754</v>
      </c>
      <c r="L34" s="3">
        <v>1</v>
      </c>
      <c r="M34" s="68" t="s">
        <v>19</v>
      </c>
      <c r="N34" s="3" t="s">
        <v>19</v>
      </c>
    </row>
    <row r="35" spans="1:14" x14ac:dyDescent="0.3">
      <c r="A35" s="3">
        <v>29</v>
      </c>
      <c r="B35" s="54" t="s">
        <v>1</v>
      </c>
      <c r="C35" s="3">
        <v>1</v>
      </c>
      <c r="D35" s="53" t="s">
        <v>3</v>
      </c>
      <c r="E35" s="55" t="s">
        <v>20</v>
      </c>
      <c r="F35" s="8">
        <v>55.38</v>
      </c>
      <c r="G35" s="8"/>
      <c r="H35" s="8">
        <v>5.29</v>
      </c>
      <c r="I35" s="56">
        <v>67.09</v>
      </c>
      <c r="J35" s="59">
        <f t="shared" si="0"/>
        <v>30.95338742434862</v>
      </c>
      <c r="K35" s="8">
        <f t="shared" si="1"/>
        <v>333.17916689694607</v>
      </c>
      <c r="L35" s="3" t="s">
        <v>19</v>
      </c>
      <c r="M35" s="68" t="s">
        <v>19</v>
      </c>
      <c r="N35" s="3">
        <v>1</v>
      </c>
    </row>
    <row r="36" spans="1:14" x14ac:dyDescent="0.3">
      <c r="A36" s="3">
        <v>30</v>
      </c>
      <c r="B36" s="54" t="s">
        <v>1</v>
      </c>
      <c r="C36" s="3">
        <v>1</v>
      </c>
      <c r="D36" s="53" t="s">
        <v>4</v>
      </c>
      <c r="E36" s="55" t="s">
        <v>20</v>
      </c>
      <c r="F36" s="8">
        <v>78.08</v>
      </c>
      <c r="G36" s="8"/>
      <c r="H36" s="8">
        <v>7.01</v>
      </c>
      <c r="I36" s="56">
        <v>96.27</v>
      </c>
      <c r="J36" s="59">
        <f t="shared" si="0"/>
        <v>43.641034490667025</v>
      </c>
      <c r="K36" s="8">
        <f t="shared" si="1"/>
        <v>469.74773115409079</v>
      </c>
      <c r="L36" s="3">
        <v>1</v>
      </c>
      <c r="M36" s="68" t="s">
        <v>19</v>
      </c>
      <c r="N36" s="3">
        <v>1</v>
      </c>
    </row>
    <row r="37" spans="1:14" x14ac:dyDescent="0.3">
      <c r="A37" s="3">
        <v>31</v>
      </c>
      <c r="B37" s="54" t="s">
        <v>1</v>
      </c>
      <c r="C37" s="3">
        <v>1</v>
      </c>
      <c r="D37" s="53" t="s">
        <v>5</v>
      </c>
      <c r="E37" s="55" t="s">
        <v>20</v>
      </c>
      <c r="F37" s="8">
        <v>79.06</v>
      </c>
      <c r="G37" s="8"/>
      <c r="H37" s="8">
        <v>7.03</v>
      </c>
      <c r="I37" s="56">
        <v>97.28</v>
      </c>
      <c r="J37" s="59">
        <f t="shared" si="0"/>
        <v>44.188783130534517</v>
      </c>
      <c r="K37" s="8">
        <f t="shared" si="1"/>
        <v>475.64364273876049</v>
      </c>
      <c r="L37" s="3">
        <v>1</v>
      </c>
      <c r="M37" s="68" t="s">
        <v>19</v>
      </c>
      <c r="N37" s="3">
        <v>1</v>
      </c>
    </row>
    <row r="38" spans="1:14" x14ac:dyDescent="0.3">
      <c r="A38" s="3">
        <v>32</v>
      </c>
      <c r="B38" s="54" t="s">
        <v>1</v>
      </c>
      <c r="C38" s="3">
        <v>1</v>
      </c>
      <c r="D38" s="53" t="s">
        <v>6</v>
      </c>
      <c r="E38" s="55" t="s">
        <v>20</v>
      </c>
      <c r="F38" s="8">
        <v>77.55</v>
      </c>
      <c r="G38" s="8"/>
      <c r="H38" s="8">
        <v>7</v>
      </c>
      <c r="I38" s="56">
        <v>95.76</v>
      </c>
      <c r="J38" s="59">
        <f t="shared" si="0"/>
        <v>43.344803083391753</v>
      </c>
      <c r="K38" s="8">
        <f t="shared" si="1"/>
        <v>466.55912590932047</v>
      </c>
      <c r="L38" s="3">
        <v>1</v>
      </c>
      <c r="M38" s="68" t="s">
        <v>19</v>
      </c>
      <c r="N38" s="3">
        <v>1</v>
      </c>
    </row>
    <row r="39" spans="1:14" x14ac:dyDescent="0.3">
      <c r="A39" s="3">
        <v>33</v>
      </c>
      <c r="B39" s="54" t="s">
        <v>1</v>
      </c>
      <c r="C39" s="3">
        <v>2</v>
      </c>
      <c r="D39" s="54" t="s">
        <v>0</v>
      </c>
      <c r="E39" s="55" t="s">
        <v>20</v>
      </c>
      <c r="F39" s="8">
        <v>68.06</v>
      </c>
      <c r="G39" s="8"/>
      <c r="H39" s="8">
        <v>7.01</v>
      </c>
      <c r="I39" s="56">
        <v>82.74</v>
      </c>
      <c r="J39" s="59">
        <f t="shared" si="0"/>
        <v>38.040584111613704</v>
      </c>
      <c r="K39" s="8">
        <f t="shared" si="1"/>
        <v>409.46504331899871</v>
      </c>
      <c r="L39" s="3">
        <v>1</v>
      </c>
      <c r="M39" s="68" t="s">
        <v>19</v>
      </c>
      <c r="N39" s="3" t="s">
        <v>19</v>
      </c>
    </row>
    <row r="40" spans="1:14" x14ac:dyDescent="0.3">
      <c r="A40" s="3">
        <v>34</v>
      </c>
      <c r="B40" s="54" t="s">
        <v>1</v>
      </c>
      <c r="C40" s="3">
        <v>2</v>
      </c>
      <c r="D40" s="54" t="s">
        <v>1</v>
      </c>
      <c r="E40" s="55" t="s">
        <v>20</v>
      </c>
      <c r="F40" s="8">
        <v>70.5</v>
      </c>
      <c r="G40" s="8"/>
      <c r="H40" s="8">
        <v>6.74</v>
      </c>
      <c r="I40" s="56">
        <v>85.38</v>
      </c>
      <c r="J40" s="59">
        <f t="shared" si="0"/>
        <v>39.404366439447045</v>
      </c>
      <c r="K40" s="8">
        <f t="shared" si="1"/>
        <v>424.14465991756401</v>
      </c>
      <c r="L40" s="3">
        <v>1</v>
      </c>
      <c r="M40" s="68" t="s">
        <v>19</v>
      </c>
      <c r="N40" s="3" t="s">
        <v>19</v>
      </c>
    </row>
    <row r="41" spans="1:14" x14ac:dyDescent="0.3">
      <c r="A41" s="3">
        <v>35</v>
      </c>
      <c r="B41" s="54" t="s">
        <v>1</v>
      </c>
      <c r="C41" s="3">
        <v>2</v>
      </c>
      <c r="D41" s="54" t="s">
        <v>2</v>
      </c>
      <c r="E41" s="55" t="s">
        <v>20</v>
      </c>
      <c r="F41" s="8">
        <v>60.52</v>
      </c>
      <c r="G41" s="8"/>
      <c r="H41" s="8">
        <v>6.66</v>
      </c>
      <c r="I41" s="56">
        <v>76.75</v>
      </c>
      <c r="J41" s="59">
        <f t="shared" si="0"/>
        <v>33.826273147735257</v>
      </c>
      <c r="K41" s="8">
        <f t="shared" si="1"/>
        <v>364.10262153490754</v>
      </c>
      <c r="L41" s="3">
        <v>1</v>
      </c>
      <c r="M41" s="68" t="s">
        <v>19</v>
      </c>
      <c r="N41" s="3" t="s">
        <v>19</v>
      </c>
    </row>
    <row r="42" spans="1:14" x14ac:dyDescent="0.3">
      <c r="A42" s="53">
        <v>36</v>
      </c>
      <c r="B42" s="54" t="s">
        <v>1</v>
      </c>
      <c r="C42" s="53">
        <v>2</v>
      </c>
      <c r="D42" s="54" t="s">
        <v>3</v>
      </c>
      <c r="E42" s="55" t="s">
        <v>20</v>
      </c>
      <c r="F42" s="8">
        <v>55.38</v>
      </c>
      <c r="G42" s="8"/>
      <c r="H42" s="8">
        <v>5.29</v>
      </c>
      <c r="I42" s="56">
        <v>67.09</v>
      </c>
      <c r="J42" s="59">
        <f t="shared" si="0"/>
        <v>30.95338742434862</v>
      </c>
      <c r="K42" s="8">
        <f t="shared" si="1"/>
        <v>333.17916689694607</v>
      </c>
      <c r="L42" s="3" t="s">
        <v>19</v>
      </c>
      <c r="M42" s="68" t="s">
        <v>19</v>
      </c>
      <c r="N42" s="3">
        <v>1</v>
      </c>
    </row>
    <row r="43" spans="1:14" x14ac:dyDescent="0.3">
      <c r="A43" s="53">
        <v>37</v>
      </c>
      <c r="B43" s="54" t="s">
        <v>1</v>
      </c>
      <c r="C43" s="53">
        <v>2</v>
      </c>
      <c r="D43" s="54" t="s">
        <v>4</v>
      </c>
      <c r="E43" s="55" t="s">
        <v>20</v>
      </c>
      <c r="F43" s="8">
        <v>78.08</v>
      </c>
      <c r="G43" s="8"/>
      <c r="H43" s="8">
        <v>7.01</v>
      </c>
      <c r="I43" s="56">
        <v>96.27</v>
      </c>
      <c r="J43" s="59">
        <f t="shared" si="0"/>
        <v>43.641034490667025</v>
      </c>
      <c r="K43" s="8">
        <f t="shared" si="1"/>
        <v>469.74773115409079</v>
      </c>
      <c r="L43" s="3">
        <v>1</v>
      </c>
      <c r="M43" s="68" t="s">
        <v>19</v>
      </c>
      <c r="N43" s="3">
        <v>1</v>
      </c>
    </row>
    <row r="44" spans="1:14" x14ac:dyDescent="0.3">
      <c r="A44" s="53">
        <v>38</v>
      </c>
      <c r="B44" s="54" t="s">
        <v>1</v>
      </c>
      <c r="C44" s="53">
        <v>2</v>
      </c>
      <c r="D44" s="54" t="s">
        <v>5</v>
      </c>
      <c r="E44" s="55" t="s">
        <v>20</v>
      </c>
      <c r="F44" s="8">
        <v>79.06</v>
      </c>
      <c r="G44" s="8"/>
      <c r="H44" s="8">
        <v>7.03</v>
      </c>
      <c r="I44" s="56">
        <v>97.28</v>
      </c>
      <c r="J44" s="59">
        <f t="shared" si="0"/>
        <v>44.188783130534517</v>
      </c>
      <c r="K44" s="8">
        <f t="shared" si="1"/>
        <v>475.64364273876049</v>
      </c>
      <c r="L44" s="3">
        <v>1</v>
      </c>
      <c r="M44" s="68" t="s">
        <v>19</v>
      </c>
      <c r="N44" s="3">
        <v>1</v>
      </c>
    </row>
    <row r="45" spans="1:14" x14ac:dyDescent="0.3">
      <c r="A45" s="53">
        <v>39</v>
      </c>
      <c r="B45" s="54" t="s">
        <v>1</v>
      </c>
      <c r="C45" s="53">
        <v>2</v>
      </c>
      <c r="D45" s="54" t="s">
        <v>6</v>
      </c>
      <c r="E45" s="55" t="s">
        <v>20</v>
      </c>
      <c r="F45" s="8">
        <v>77.55</v>
      </c>
      <c r="G45" s="8"/>
      <c r="H45" s="8">
        <v>7</v>
      </c>
      <c r="I45" s="56">
        <v>95.76</v>
      </c>
      <c r="J45" s="59">
        <f t="shared" si="0"/>
        <v>43.344803083391753</v>
      </c>
      <c r="K45" s="8">
        <f t="shared" si="1"/>
        <v>466.55912590932047</v>
      </c>
      <c r="L45" s="3">
        <v>1</v>
      </c>
      <c r="M45" s="68" t="s">
        <v>19</v>
      </c>
      <c r="N45" s="3">
        <v>1</v>
      </c>
    </row>
    <row r="46" spans="1:14" x14ac:dyDescent="0.3">
      <c r="A46" s="53">
        <v>40</v>
      </c>
      <c r="B46" s="54" t="s">
        <v>1</v>
      </c>
      <c r="C46" s="53">
        <v>3</v>
      </c>
      <c r="D46" s="54" t="s">
        <v>0</v>
      </c>
      <c r="E46" s="55" t="s">
        <v>20</v>
      </c>
      <c r="F46" s="8">
        <v>68.06</v>
      </c>
      <c r="G46" s="8"/>
      <c r="H46" s="8">
        <v>7.01</v>
      </c>
      <c r="I46" s="56">
        <v>82.74</v>
      </c>
      <c r="J46" s="59">
        <f t="shared" si="0"/>
        <v>38.040584111613704</v>
      </c>
      <c r="K46" s="8">
        <f t="shared" si="1"/>
        <v>409.46504331899871</v>
      </c>
      <c r="L46" s="3">
        <v>1</v>
      </c>
      <c r="M46" s="68" t="s">
        <v>19</v>
      </c>
      <c r="N46" s="3" t="s">
        <v>19</v>
      </c>
    </row>
    <row r="47" spans="1:14" x14ac:dyDescent="0.3">
      <c r="A47" s="53">
        <v>41</v>
      </c>
      <c r="B47" s="54" t="s">
        <v>1</v>
      </c>
      <c r="C47" s="53">
        <v>3</v>
      </c>
      <c r="D47" s="54" t="s">
        <v>1</v>
      </c>
      <c r="E47" s="55" t="s">
        <v>20</v>
      </c>
      <c r="F47" s="8">
        <v>70.5</v>
      </c>
      <c r="G47" s="8"/>
      <c r="H47" s="8">
        <v>6.74</v>
      </c>
      <c r="I47" s="56">
        <v>85.38</v>
      </c>
      <c r="J47" s="59">
        <f t="shared" si="0"/>
        <v>39.404366439447045</v>
      </c>
      <c r="K47" s="8">
        <f t="shared" si="1"/>
        <v>424.14465991756401</v>
      </c>
      <c r="L47" s="3">
        <v>1</v>
      </c>
      <c r="M47" s="68" t="s">
        <v>19</v>
      </c>
      <c r="N47" s="3" t="s">
        <v>19</v>
      </c>
    </row>
    <row r="48" spans="1:14" x14ac:dyDescent="0.3">
      <c r="A48" s="53">
        <v>42</v>
      </c>
      <c r="B48" s="54" t="s">
        <v>1</v>
      </c>
      <c r="C48" s="53">
        <v>3</v>
      </c>
      <c r="D48" s="54" t="s">
        <v>2</v>
      </c>
      <c r="E48" s="55" t="s">
        <v>20</v>
      </c>
      <c r="F48" s="8">
        <v>60.52</v>
      </c>
      <c r="G48" s="8"/>
      <c r="H48" s="8">
        <v>6.66</v>
      </c>
      <c r="I48" s="56">
        <v>76.75</v>
      </c>
      <c r="J48" s="59">
        <f t="shared" si="0"/>
        <v>33.826273147735257</v>
      </c>
      <c r="K48" s="8">
        <f t="shared" si="1"/>
        <v>364.10262153490754</v>
      </c>
      <c r="L48" s="3">
        <v>1</v>
      </c>
      <c r="M48" s="68" t="s">
        <v>19</v>
      </c>
      <c r="N48" s="3" t="s">
        <v>19</v>
      </c>
    </row>
    <row r="49" spans="1:14" x14ac:dyDescent="0.3">
      <c r="A49" s="53">
        <v>43</v>
      </c>
      <c r="B49" s="54" t="s">
        <v>1</v>
      </c>
      <c r="C49" s="53">
        <v>3</v>
      </c>
      <c r="D49" s="54" t="s">
        <v>3</v>
      </c>
      <c r="E49" s="55" t="s">
        <v>20</v>
      </c>
      <c r="F49" s="8">
        <v>55.38</v>
      </c>
      <c r="G49" s="8"/>
      <c r="H49" s="8">
        <v>5.29</v>
      </c>
      <c r="I49" s="56">
        <v>67.09</v>
      </c>
      <c r="J49" s="59">
        <f t="shared" si="0"/>
        <v>30.95338742434862</v>
      </c>
      <c r="K49" s="8">
        <f t="shared" si="1"/>
        <v>333.17916689694607</v>
      </c>
      <c r="L49" s="3" t="s">
        <v>19</v>
      </c>
      <c r="M49" s="68" t="s">
        <v>19</v>
      </c>
      <c r="N49" s="3">
        <v>1</v>
      </c>
    </row>
    <row r="50" spans="1:14" x14ac:dyDescent="0.3">
      <c r="A50" s="53">
        <v>44</v>
      </c>
      <c r="B50" s="54" t="s">
        <v>1</v>
      </c>
      <c r="C50" s="53">
        <v>3</v>
      </c>
      <c r="D50" s="54" t="s">
        <v>4</v>
      </c>
      <c r="E50" s="55" t="s">
        <v>20</v>
      </c>
      <c r="F50" s="8">
        <v>78.08</v>
      </c>
      <c r="G50" s="8"/>
      <c r="H50" s="8">
        <v>7.01</v>
      </c>
      <c r="I50" s="56">
        <v>96.27</v>
      </c>
      <c r="J50" s="59">
        <f t="shared" si="0"/>
        <v>43.641034490667025</v>
      </c>
      <c r="K50" s="8">
        <f t="shared" si="1"/>
        <v>469.74773115409079</v>
      </c>
      <c r="L50" s="3">
        <v>1</v>
      </c>
      <c r="M50" s="68" t="s">
        <v>19</v>
      </c>
      <c r="N50" s="3">
        <v>1</v>
      </c>
    </row>
    <row r="51" spans="1:14" x14ac:dyDescent="0.3">
      <c r="A51" s="53">
        <v>45</v>
      </c>
      <c r="B51" s="54" t="s">
        <v>1</v>
      </c>
      <c r="C51" s="53">
        <v>3</v>
      </c>
      <c r="D51" s="54" t="s">
        <v>5</v>
      </c>
      <c r="E51" s="55" t="s">
        <v>20</v>
      </c>
      <c r="F51" s="8">
        <v>79.06</v>
      </c>
      <c r="G51" s="8"/>
      <c r="H51" s="8">
        <v>7.03</v>
      </c>
      <c r="I51" s="56">
        <v>97.28</v>
      </c>
      <c r="J51" s="59">
        <f t="shared" si="0"/>
        <v>44.188783130534517</v>
      </c>
      <c r="K51" s="8">
        <f t="shared" si="1"/>
        <v>475.64364273876049</v>
      </c>
      <c r="L51" s="3">
        <v>1</v>
      </c>
      <c r="M51" s="68" t="s">
        <v>19</v>
      </c>
      <c r="N51" s="3">
        <v>1</v>
      </c>
    </row>
    <row r="52" spans="1:14" x14ac:dyDescent="0.3">
      <c r="A52" s="53">
        <v>46</v>
      </c>
      <c r="B52" s="54" t="s">
        <v>1</v>
      </c>
      <c r="C52" s="53">
        <v>3</v>
      </c>
      <c r="D52" s="54" t="s">
        <v>6</v>
      </c>
      <c r="E52" s="55" t="s">
        <v>20</v>
      </c>
      <c r="F52" s="8">
        <v>77.55</v>
      </c>
      <c r="G52" s="8"/>
      <c r="H52" s="8">
        <v>7</v>
      </c>
      <c r="I52" s="56">
        <v>95.76</v>
      </c>
      <c r="J52" s="59">
        <f t="shared" si="0"/>
        <v>43.344803083391753</v>
      </c>
      <c r="K52" s="8">
        <f t="shared" si="1"/>
        <v>466.55912590932047</v>
      </c>
      <c r="L52" s="3">
        <v>1</v>
      </c>
      <c r="M52" s="68" t="s">
        <v>19</v>
      </c>
      <c r="N52" s="3">
        <v>1</v>
      </c>
    </row>
    <row r="53" spans="1:14" x14ac:dyDescent="0.3">
      <c r="A53" s="53">
        <v>47</v>
      </c>
      <c r="B53" s="54" t="s">
        <v>1</v>
      </c>
      <c r="C53" s="53">
        <v>4</v>
      </c>
      <c r="D53" s="54" t="s">
        <v>0</v>
      </c>
      <c r="E53" s="55" t="s">
        <v>20</v>
      </c>
      <c r="F53" s="8">
        <v>68.06</v>
      </c>
      <c r="G53" s="8"/>
      <c r="H53" s="8">
        <v>7.01</v>
      </c>
      <c r="I53" s="56">
        <v>82.74</v>
      </c>
      <c r="J53" s="59">
        <f t="shared" si="0"/>
        <v>38.040584111613704</v>
      </c>
      <c r="K53" s="8">
        <f t="shared" si="1"/>
        <v>409.46504331899871</v>
      </c>
      <c r="L53" s="3">
        <v>1</v>
      </c>
      <c r="M53" s="68" t="s">
        <v>19</v>
      </c>
      <c r="N53" s="3" t="s">
        <v>19</v>
      </c>
    </row>
    <row r="54" spans="1:14" x14ac:dyDescent="0.3">
      <c r="A54" s="53">
        <v>48</v>
      </c>
      <c r="B54" s="54" t="s">
        <v>1</v>
      </c>
      <c r="C54" s="53">
        <v>4</v>
      </c>
      <c r="D54" s="54" t="s">
        <v>1</v>
      </c>
      <c r="E54" s="55" t="s">
        <v>20</v>
      </c>
      <c r="F54" s="8">
        <v>70.5</v>
      </c>
      <c r="G54" s="8"/>
      <c r="H54" s="8">
        <v>6.74</v>
      </c>
      <c r="I54" s="56">
        <v>85.38</v>
      </c>
      <c r="J54" s="59">
        <f t="shared" si="0"/>
        <v>39.404366439447045</v>
      </c>
      <c r="K54" s="8">
        <f t="shared" si="1"/>
        <v>424.14465991756401</v>
      </c>
      <c r="L54" s="3">
        <v>1</v>
      </c>
      <c r="M54" s="68" t="s">
        <v>19</v>
      </c>
      <c r="N54" s="3" t="s">
        <v>19</v>
      </c>
    </row>
    <row r="55" spans="1:14" x14ac:dyDescent="0.3">
      <c r="A55" s="53">
        <v>49</v>
      </c>
      <c r="B55" s="54" t="s">
        <v>1</v>
      </c>
      <c r="C55" s="53">
        <v>4</v>
      </c>
      <c r="D55" s="54" t="s">
        <v>2</v>
      </c>
      <c r="E55" s="55" t="s">
        <v>20</v>
      </c>
      <c r="F55" s="8">
        <v>60.52</v>
      </c>
      <c r="G55" s="8"/>
      <c r="H55" s="8">
        <v>6.66</v>
      </c>
      <c r="I55" s="56">
        <v>76.75</v>
      </c>
      <c r="J55" s="59">
        <f t="shared" si="0"/>
        <v>33.826273147735257</v>
      </c>
      <c r="K55" s="8">
        <f t="shared" si="1"/>
        <v>364.10262153490754</v>
      </c>
      <c r="L55" s="3">
        <v>1</v>
      </c>
      <c r="M55" s="68" t="s">
        <v>19</v>
      </c>
      <c r="N55" s="3" t="s">
        <v>19</v>
      </c>
    </row>
    <row r="56" spans="1:14" x14ac:dyDescent="0.3">
      <c r="A56" s="53">
        <v>50</v>
      </c>
      <c r="B56" s="54" t="s">
        <v>1</v>
      </c>
      <c r="C56" s="53">
        <v>4</v>
      </c>
      <c r="D56" s="54" t="s">
        <v>3</v>
      </c>
      <c r="E56" s="55" t="s">
        <v>20</v>
      </c>
      <c r="F56" s="8">
        <v>55.38</v>
      </c>
      <c r="G56" s="8"/>
      <c r="H56" s="8">
        <v>5.29</v>
      </c>
      <c r="I56" s="56">
        <v>67.09</v>
      </c>
      <c r="J56" s="59">
        <f t="shared" si="0"/>
        <v>30.95338742434862</v>
      </c>
      <c r="K56" s="8">
        <f t="shared" si="1"/>
        <v>333.17916689694607</v>
      </c>
      <c r="L56" s="3" t="s">
        <v>19</v>
      </c>
      <c r="M56" s="68" t="s">
        <v>19</v>
      </c>
      <c r="N56" s="3">
        <v>1</v>
      </c>
    </row>
    <row r="57" spans="1:14" x14ac:dyDescent="0.3">
      <c r="A57" s="53">
        <v>51</v>
      </c>
      <c r="B57" s="54" t="s">
        <v>1</v>
      </c>
      <c r="C57" s="53">
        <v>4</v>
      </c>
      <c r="D57" s="54" t="s">
        <v>4</v>
      </c>
      <c r="E57" s="55" t="s">
        <v>20</v>
      </c>
      <c r="F57" s="8">
        <v>78.08</v>
      </c>
      <c r="G57" s="8"/>
      <c r="H57" s="8">
        <v>7.01</v>
      </c>
      <c r="I57" s="56">
        <v>96.27</v>
      </c>
      <c r="J57" s="59">
        <f t="shared" si="0"/>
        <v>43.641034490667025</v>
      </c>
      <c r="K57" s="8">
        <f t="shared" si="1"/>
        <v>469.74773115409079</v>
      </c>
      <c r="L57" s="3">
        <v>1</v>
      </c>
      <c r="M57" s="68" t="s">
        <v>19</v>
      </c>
      <c r="N57" s="3">
        <v>1</v>
      </c>
    </row>
    <row r="58" spans="1:14" x14ac:dyDescent="0.3">
      <c r="A58" s="53">
        <v>52</v>
      </c>
      <c r="B58" s="54" t="s">
        <v>1</v>
      </c>
      <c r="C58" s="53">
        <v>4</v>
      </c>
      <c r="D58" s="54" t="s">
        <v>5</v>
      </c>
      <c r="E58" s="55" t="s">
        <v>20</v>
      </c>
      <c r="F58" s="8">
        <v>79.06</v>
      </c>
      <c r="G58" s="8"/>
      <c r="H58" s="8">
        <v>7.03</v>
      </c>
      <c r="I58" s="56">
        <v>97.28</v>
      </c>
      <c r="J58" s="59">
        <f t="shared" si="0"/>
        <v>44.188783130534517</v>
      </c>
      <c r="K58" s="8">
        <f t="shared" si="1"/>
        <v>475.64364273876049</v>
      </c>
      <c r="L58" s="3">
        <v>1</v>
      </c>
      <c r="M58" s="68" t="s">
        <v>19</v>
      </c>
      <c r="N58" s="3">
        <v>1</v>
      </c>
    </row>
    <row r="59" spans="1:14" x14ac:dyDescent="0.3">
      <c r="A59" s="53">
        <v>53</v>
      </c>
      <c r="B59" s="54" t="s">
        <v>1</v>
      </c>
      <c r="C59" s="53">
        <v>4</v>
      </c>
      <c r="D59" s="54" t="s">
        <v>6</v>
      </c>
      <c r="E59" s="55" t="s">
        <v>20</v>
      </c>
      <c r="F59" s="8">
        <v>77.55</v>
      </c>
      <c r="G59" s="8"/>
      <c r="H59" s="8">
        <v>7</v>
      </c>
      <c r="I59" s="56">
        <v>95.76</v>
      </c>
      <c r="J59" s="59">
        <f t="shared" si="0"/>
        <v>43.344803083391753</v>
      </c>
      <c r="K59" s="8">
        <f t="shared" si="1"/>
        <v>466.55912590932047</v>
      </c>
      <c r="L59" s="3">
        <v>1</v>
      </c>
      <c r="M59" s="68" t="s">
        <v>19</v>
      </c>
      <c r="N59" s="3">
        <v>1</v>
      </c>
    </row>
    <row r="60" spans="1:14" x14ac:dyDescent="0.3">
      <c r="A60" s="53">
        <v>54</v>
      </c>
      <c r="B60" s="54" t="s">
        <v>1</v>
      </c>
      <c r="C60" s="53">
        <v>5</v>
      </c>
      <c r="D60" s="54" t="s">
        <v>0</v>
      </c>
      <c r="E60" s="55" t="s">
        <v>20</v>
      </c>
      <c r="F60" s="8">
        <v>68.06</v>
      </c>
      <c r="G60" s="8"/>
      <c r="H60" s="8">
        <v>7.01</v>
      </c>
      <c r="I60" s="56">
        <v>82.74</v>
      </c>
      <c r="J60" s="59">
        <f t="shared" si="0"/>
        <v>38.040584111613704</v>
      </c>
      <c r="K60" s="8">
        <f t="shared" si="1"/>
        <v>409.46504331899871</v>
      </c>
      <c r="L60" s="3">
        <v>1</v>
      </c>
      <c r="M60" s="68" t="s">
        <v>19</v>
      </c>
      <c r="N60" s="3" t="s">
        <v>19</v>
      </c>
    </row>
    <row r="61" spans="1:14" x14ac:dyDescent="0.3">
      <c r="A61" s="53">
        <v>55</v>
      </c>
      <c r="B61" s="54" t="s">
        <v>1</v>
      </c>
      <c r="C61" s="53">
        <v>5</v>
      </c>
      <c r="D61" s="54" t="s">
        <v>1</v>
      </c>
      <c r="E61" s="55" t="s">
        <v>20</v>
      </c>
      <c r="F61" s="8">
        <v>70.5</v>
      </c>
      <c r="G61" s="8"/>
      <c r="H61" s="8">
        <v>6.74</v>
      </c>
      <c r="I61" s="56">
        <v>85.38</v>
      </c>
      <c r="J61" s="59">
        <f t="shared" si="0"/>
        <v>39.404366439447045</v>
      </c>
      <c r="K61" s="8">
        <f t="shared" si="1"/>
        <v>424.14465991756401</v>
      </c>
      <c r="L61" s="3">
        <v>1</v>
      </c>
      <c r="M61" s="68" t="s">
        <v>19</v>
      </c>
      <c r="N61" s="3" t="s">
        <v>19</v>
      </c>
    </row>
    <row r="62" spans="1:14" x14ac:dyDescent="0.3">
      <c r="A62" s="53">
        <v>56</v>
      </c>
      <c r="B62" s="54" t="s">
        <v>1</v>
      </c>
      <c r="C62" s="53">
        <v>5</v>
      </c>
      <c r="D62" s="54" t="s">
        <v>2</v>
      </c>
      <c r="E62" s="55" t="s">
        <v>20</v>
      </c>
      <c r="F62" s="8">
        <v>60.52</v>
      </c>
      <c r="G62" s="8"/>
      <c r="H62" s="8">
        <v>6.66</v>
      </c>
      <c r="I62" s="56">
        <v>76.75</v>
      </c>
      <c r="J62" s="59">
        <f t="shared" si="0"/>
        <v>33.826273147735257</v>
      </c>
      <c r="K62" s="8">
        <f t="shared" si="1"/>
        <v>364.10262153490754</v>
      </c>
      <c r="L62" s="3">
        <v>1</v>
      </c>
      <c r="M62" s="68" t="s">
        <v>19</v>
      </c>
      <c r="N62" s="3" t="s">
        <v>19</v>
      </c>
    </row>
    <row r="63" spans="1:14" x14ac:dyDescent="0.3">
      <c r="A63" s="53">
        <v>57</v>
      </c>
      <c r="B63" s="54" t="s">
        <v>1</v>
      </c>
      <c r="C63" s="53">
        <v>5</v>
      </c>
      <c r="D63" s="54" t="s">
        <v>3</v>
      </c>
      <c r="E63" s="55" t="s">
        <v>20</v>
      </c>
      <c r="F63" s="8">
        <v>55.38</v>
      </c>
      <c r="G63" s="8"/>
      <c r="H63" s="8">
        <v>5.29</v>
      </c>
      <c r="I63" s="56">
        <v>67.09</v>
      </c>
      <c r="J63" s="59">
        <f t="shared" si="0"/>
        <v>30.95338742434862</v>
      </c>
      <c r="K63" s="8">
        <f t="shared" si="1"/>
        <v>333.17916689694607</v>
      </c>
      <c r="L63" s="3" t="s">
        <v>19</v>
      </c>
      <c r="M63" s="68" t="s">
        <v>19</v>
      </c>
      <c r="N63" s="3">
        <v>1</v>
      </c>
    </row>
    <row r="64" spans="1:14" x14ac:dyDescent="0.3">
      <c r="A64" s="53">
        <v>58</v>
      </c>
      <c r="B64" s="54" t="s">
        <v>1</v>
      </c>
      <c r="C64" s="53">
        <v>5</v>
      </c>
      <c r="D64" s="54" t="s">
        <v>4</v>
      </c>
      <c r="E64" s="55" t="s">
        <v>20</v>
      </c>
      <c r="F64" s="8">
        <v>78.08</v>
      </c>
      <c r="G64" s="8"/>
      <c r="H64" s="8">
        <v>7.01</v>
      </c>
      <c r="I64" s="56">
        <v>96.27</v>
      </c>
      <c r="J64" s="59">
        <f t="shared" si="0"/>
        <v>43.641034490667025</v>
      </c>
      <c r="K64" s="8">
        <f t="shared" si="1"/>
        <v>469.74773115409079</v>
      </c>
      <c r="L64" s="3">
        <v>1</v>
      </c>
      <c r="M64" s="68" t="s">
        <v>19</v>
      </c>
      <c r="N64" s="3">
        <v>1</v>
      </c>
    </row>
    <row r="65" spans="1:16" x14ac:dyDescent="0.3">
      <c r="A65" s="53">
        <v>59</v>
      </c>
      <c r="B65" s="54" t="s">
        <v>1</v>
      </c>
      <c r="C65" s="53">
        <v>5</v>
      </c>
      <c r="D65" s="54" t="s">
        <v>5</v>
      </c>
      <c r="E65" s="55" t="s">
        <v>20</v>
      </c>
      <c r="F65" s="8">
        <v>79.06</v>
      </c>
      <c r="G65" s="8"/>
      <c r="H65" s="8">
        <v>7.03</v>
      </c>
      <c r="I65" s="56">
        <v>97.28</v>
      </c>
      <c r="J65" s="59">
        <f t="shared" si="0"/>
        <v>44.188783130534517</v>
      </c>
      <c r="K65" s="8">
        <f t="shared" si="1"/>
        <v>475.64364273876049</v>
      </c>
      <c r="L65" s="3">
        <v>1</v>
      </c>
      <c r="M65" s="68" t="s">
        <v>19</v>
      </c>
      <c r="N65" s="3">
        <v>1</v>
      </c>
    </row>
    <row r="66" spans="1:16" x14ac:dyDescent="0.3">
      <c r="A66" s="53">
        <v>60</v>
      </c>
      <c r="B66" s="54" t="s">
        <v>1</v>
      </c>
      <c r="C66" s="53">
        <v>5</v>
      </c>
      <c r="D66" s="54" t="s">
        <v>6</v>
      </c>
      <c r="E66" s="55" t="s">
        <v>20</v>
      </c>
      <c r="F66" s="8">
        <v>77.55</v>
      </c>
      <c r="G66" s="8"/>
      <c r="H66" s="8">
        <v>7</v>
      </c>
      <c r="I66" s="56">
        <v>95.76</v>
      </c>
      <c r="J66" s="59">
        <f t="shared" si="0"/>
        <v>43.344803083391753</v>
      </c>
      <c r="K66" s="8">
        <f t="shared" si="1"/>
        <v>466.55912590932047</v>
      </c>
      <c r="L66" s="3">
        <v>1</v>
      </c>
      <c r="M66" s="68" t="s">
        <v>19</v>
      </c>
      <c r="N66" s="3">
        <v>1</v>
      </c>
    </row>
    <row r="67" spans="1:16" s="10" customFormat="1" ht="17.25" x14ac:dyDescent="0.25">
      <c r="A67" s="7"/>
      <c r="B67" s="7"/>
      <c r="C67" s="7"/>
      <c r="D67" s="7"/>
      <c r="E67" s="7"/>
      <c r="F67" s="9"/>
      <c r="G67" s="8"/>
      <c r="H67" s="9"/>
      <c r="I67" s="9"/>
      <c r="J67" s="9">
        <f>SUM(J7:J66)</f>
        <v>2193.3700000000017</v>
      </c>
      <c r="K67" s="9">
        <f>SUM(K7:K66)</f>
        <v>23609.215343000003</v>
      </c>
      <c r="L67" s="11">
        <f>SUM(L7:L66)</f>
        <v>45</v>
      </c>
      <c r="M67" s="68">
        <v>0</v>
      </c>
      <c r="N67" s="11">
        <f>SUM(N7:N66)</f>
        <v>25</v>
      </c>
    </row>
    <row r="68" spans="1:16" x14ac:dyDescent="0.3">
      <c r="A68" s="77" t="s">
        <v>78</v>
      </c>
      <c r="B68" s="77"/>
      <c r="C68" s="77"/>
      <c r="D68" s="77"/>
      <c r="E68" s="77"/>
      <c r="F68" s="77"/>
      <c r="G68" s="77"/>
      <c r="H68" s="77"/>
      <c r="I68" s="77"/>
      <c r="J68" s="5">
        <f>L73</f>
        <v>338.26</v>
      </c>
    </row>
    <row r="69" spans="1:16" s="58" customFormat="1" x14ac:dyDescent="0.3">
      <c r="A69" s="78" t="s">
        <v>79</v>
      </c>
      <c r="B69" s="78"/>
      <c r="C69" s="78"/>
      <c r="D69" s="78"/>
      <c r="E69" s="78"/>
      <c r="F69" s="78"/>
      <c r="G69" s="78"/>
      <c r="H69" s="78"/>
      <c r="I69" s="78"/>
      <c r="J69" s="60">
        <f>+J67+J68</f>
        <v>2531.6300000000019</v>
      </c>
      <c r="K69" s="60"/>
      <c r="N69" s="13"/>
      <c r="P69" s="58">
        <f>J69*10.7639/435.6</f>
        <v>62.55787914830124</v>
      </c>
    </row>
    <row r="70" spans="1:16" s="58" customFormat="1" x14ac:dyDescent="0.3">
      <c r="A70" s="75" t="s">
        <v>80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16">
        <v>5</v>
      </c>
      <c r="M70" s="58">
        <v>0</v>
      </c>
      <c r="N70" s="58">
        <v>3</v>
      </c>
    </row>
    <row r="71" spans="1:16" s="58" customFormat="1" x14ac:dyDescent="0.3">
      <c r="A71" s="76" t="s">
        <v>81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16">
        <f>+L67+L70</f>
        <v>50</v>
      </c>
      <c r="M71" s="16">
        <f>+M67+M70</f>
        <v>0</v>
      </c>
      <c r="N71" s="16">
        <f>+N67+N70</f>
        <v>28</v>
      </c>
    </row>
    <row r="72" spans="1:16" x14ac:dyDescent="0.3">
      <c r="H72" s="60"/>
      <c r="I72" s="60">
        <f>SUM(F7:F66)</f>
        <v>3924.25</v>
      </c>
      <c r="K72" s="5" t="s">
        <v>76</v>
      </c>
      <c r="L72" s="2" t="s">
        <v>77</v>
      </c>
    </row>
    <row r="73" spans="1:16" x14ac:dyDescent="0.3">
      <c r="H73" s="5" t="s">
        <v>75</v>
      </c>
      <c r="I73" s="5">
        <f>K73-L73</f>
        <v>2193.37</v>
      </c>
      <c r="K73" s="60">
        <v>2531.63</v>
      </c>
      <c r="L73" s="58">
        <v>338.26</v>
      </c>
    </row>
    <row r="74" spans="1:16" x14ac:dyDescent="0.3">
      <c r="I74" s="57">
        <f>I73/I72</f>
        <v>0.55892718353825566</v>
      </c>
    </row>
    <row r="76" spans="1:16" x14ac:dyDescent="0.3">
      <c r="I76" s="61">
        <v>0.55892718353825599</v>
      </c>
      <c r="L76" s="57">
        <v>0.49926448134155799</v>
      </c>
    </row>
  </sheetData>
  <mergeCells count="18">
    <mergeCell ref="D5:D6"/>
    <mergeCell ref="E5:E6"/>
    <mergeCell ref="A4:N4"/>
    <mergeCell ref="A68:I68"/>
    <mergeCell ref="A69:I69"/>
    <mergeCell ref="A70:K70"/>
    <mergeCell ref="A71:K71"/>
    <mergeCell ref="N5:N6"/>
    <mergeCell ref="L5:M5"/>
    <mergeCell ref="K5:K6"/>
    <mergeCell ref="F5:F6"/>
    <mergeCell ref="H5:H6"/>
    <mergeCell ref="I5:I6"/>
    <mergeCell ref="J5:J6"/>
    <mergeCell ref="G5:G6"/>
    <mergeCell ref="A5:A6"/>
    <mergeCell ref="B5:B6"/>
    <mergeCell ref="C5:C6"/>
  </mergeCells>
  <pageMargins left="1.25" right="1" top="1" bottom="1" header="0.5" footer="0.5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20" sqref="H20"/>
    </sheetView>
  </sheetViews>
  <sheetFormatPr defaultRowHeight="15" x14ac:dyDescent="0.25"/>
  <cols>
    <col min="3" max="3" width="16.85546875" bestFit="1" customWidth="1"/>
    <col min="6" max="6" width="9.140625" style="46"/>
  </cols>
  <sheetData>
    <row r="1" spans="1:6" ht="17.25" x14ac:dyDescent="0.35">
      <c r="A1" s="79" t="s">
        <v>82</v>
      </c>
      <c r="B1" s="79"/>
      <c r="C1" s="79"/>
      <c r="D1" s="79"/>
      <c r="E1" s="79"/>
      <c r="F1" s="65"/>
    </row>
    <row r="2" spans="1:6" ht="17.25" x14ac:dyDescent="0.35">
      <c r="A2" s="65"/>
      <c r="B2" s="65"/>
      <c r="C2" s="65"/>
      <c r="D2" s="65"/>
      <c r="E2" s="65"/>
      <c r="F2" s="65"/>
    </row>
    <row r="3" spans="1:6" ht="17.25" x14ac:dyDescent="0.35">
      <c r="A3" s="80" t="s">
        <v>83</v>
      </c>
      <c r="B3" s="80"/>
      <c r="C3" s="80"/>
      <c r="D3" s="80"/>
      <c r="E3" s="80"/>
      <c r="F3" s="80"/>
    </row>
    <row r="4" spans="1:6" ht="51.75" x14ac:dyDescent="0.25">
      <c r="A4" s="62" t="s">
        <v>10</v>
      </c>
      <c r="B4" s="62" t="s">
        <v>26</v>
      </c>
      <c r="C4" s="62" t="s">
        <v>13</v>
      </c>
      <c r="D4" s="63" t="s">
        <v>35</v>
      </c>
      <c r="E4" s="64" t="s">
        <v>66</v>
      </c>
      <c r="F4" s="64" t="s">
        <v>66</v>
      </c>
    </row>
    <row r="5" spans="1:6" ht="16.5" x14ac:dyDescent="0.3">
      <c r="A5" s="66">
        <v>1</v>
      </c>
      <c r="B5" s="66" t="s">
        <v>0</v>
      </c>
      <c r="C5" s="55" t="s">
        <v>20</v>
      </c>
      <c r="D5" s="59">
        <v>74</v>
      </c>
      <c r="E5" s="14">
        <f>D5*10.7639</f>
        <v>796.52859999999998</v>
      </c>
      <c r="F5" s="14">
        <f>ROUND(E5*1.32,0)</f>
        <v>1051</v>
      </c>
    </row>
    <row r="6" spans="1:6" ht="16.5" x14ac:dyDescent="0.3">
      <c r="A6" s="66">
        <v>2</v>
      </c>
      <c r="B6" s="66" t="s">
        <v>1</v>
      </c>
      <c r="C6" s="55" t="s">
        <v>20</v>
      </c>
      <c r="D6" s="59">
        <v>75.13</v>
      </c>
      <c r="E6" s="14">
        <f>D6*10.7639</f>
        <v>808.69180699999993</v>
      </c>
      <c r="F6" s="14">
        <f t="shared" ref="F6:F9" si="0">ROUND(E6*1.32,0)</f>
        <v>1067</v>
      </c>
    </row>
    <row r="7" spans="1:6" ht="16.5" x14ac:dyDescent="0.3">
      <c r="A7" s="66">
        <v>3</v>
      </c>
      <c r="B7" s="66" t="s">
        <v>2</v>
      </c>
      <c r="C7" s="55" t="s">
        <v>20</v>
      </c>
      <c r="D7" s="59">
        <v>72.58</v>
      </c>
      <c r="E7" s="14">
        <f>D7*10.7639</f>
        <v>781.24386199999992</v>
      </c>
      <c r="F7" s="14">
        <f t="shared" si="0"/>
        <v>1031</v>
      </c>
    </row>
    <row r="8" spans="1:6" ht="16.5" x14ac:dyDescent="0.3">
      <c r="A8" s="66">
        <v>4</v>
      </c>
      <c r="B8" s="66" t="s">
        <v>3</v>
      </c>
      <c r="C8" s="55" t="s">
        <v>28</v>
      </c>
      <c r="D8" s="59">
        <v>55.29</v>
      </c>
      <c r="E8" s="14">
        <f>D8*10.7639</f>
        <v>595.136031</v>
      </c>
      <c r="F8" s="14">
        <f t="shared" si="0"/>
        <v>786</v>
      </c>
    </row>
    <row r="9" spans="1:6" ht="16.5" x14ac:dyDescent="0.3">
      <c r="A9" s="66">
        <v>5</v>
      </c>
      <c r="B9" s="66" t="s">
        <v>4</v>
      </c>
      <c r="C9" s="55" t="s">
        <v>20</v>
      </c>
      <c r="D9" s="59">
        <v>85.09</v>
      </c>
      <c r="E9" s="14">
        <f>D9*10.7639</f>
        <v>915.90025100000003</v>
      </c>
      <c r="F9" s="14">
        <f t="shared" si="0"/>
        <v>1209</v>
      </c>
    </row>
    <row r="10" spans="1:6" ht="17.25" hidden="1" x14ac:dyDescent="0.25">
      <c r="A10" s="48"/>
      <c r="B10" s="48"/>
      <c r="C10" s="7" t="s">
        <v>67</v>
      </c>
      <c r="D10" s="11">
        <f>SUM(D5:D9)</f>
        <v>362.09000000000003</v>
      </c>
      <c r="E10" s="11">
        <f>SUM(E5:E9)</f>
        <v>3897.5005509999996</v>
      </c>
      <c r="F10" s="11">
        <f>SUM(F5:F9)</f>
        <v>5144</v>
      </c>
    </row>
    <row r="11" spans="1:6" ht="17.25" hidden="1" x14ac:dyDescent="0.25">
      <c r="A11" s="48"/>
      <c r="B11" s="48"/>
      <c r="C11" s="7" t="s">
        <v>74</v>
      </c>
      <c r="D11" s="11">
        <f>D10*5</f>
        <v>1810.4500000000003</v>
      </c>
      <c r="E11" s="11">
        <f>E10*5</f>
        <v>19487.502754999998</v>
      </c>
      <c r="F11" s="11">
        <f>F10*5</f>
        <v>25720</v>
      </c>
    </row>
    <row r="12" spans="1:6" ht="17.25" x14ac:dyDescent="0.25">
      <c r="A12" s="48"/>
      <c r="B12" s="48"/>
      <c r="C12" s="49"/>
      <c r="D12" s="51"/>
      <c r="E12" s="52"/>
      <c r="F12" s="52"/>
    </row>
    <row r="13" spans="1:6" ht="17.25" x14ac:dyDescent="0.35">
      <c r="A13" s="81" t="s">
        <v>84</v>
      </c>
      <c r="B13" s="72"/>
      <c r="C13" s="72"/>
      <c r="D13" s="72"/>
      <c r="E13" s="72"/>
      <c r="F13" s="72"/>
    </row>
    <row r="14" spans="1:6" ht="51.75" x14ac:dyDescent="0.25">
      <c r="A14" s="62" t="s">
        <v>10</v>
      </c>
      <c r="B14" s="62" t="s">
        <v>26</v>
      </c>
      <c r="C14" s="62" t="s">
        <v>13</v>
      </c>
      <c r="D14" s="63" t="s">
        <v>35</v>
      </c>
      <c r="E14" s="64" t="s">
        <v>66</v>
      </c>
      <c r="F14" s="64" t="s">
        <v>66</v>
      </c>
    </row>
    <row r="15" spans="1:6" ht="16.5" x14ac:dyDescent="0.3">
      <c r="A15" s="66">
        <v>1</v>
      </c>
      <c r="B15" s="66" t="s">
        <v>0</v>
      </c>
      <c r="C15" s="23" t="s">
        <v>20</v>
      </c>
      <c r="D15" s="56">
        <v>82.74</v>
      </c>
      <c r="E15" s="14">
        <f t="shared" ref="E15:E21" si="1">D15*10.7639</f>
        <v>890.60508599999991</v>
      </c>
      <c r="F15" s="14">
        <f t="shared" ref="F15:F21" si="2">ROUND(E15*1.32,0)</f>
        <v>1176</v>
      </c>
    </row>
    <row r="16" spans="1:6" ht="16.5" x14ac:dyDescent="0.3">
      <c r="A16" s="66">
        <v>2</v>
      </c>
      <c r="B16" s="66" t="s">
        <v>1</v>
      </c>
      <c r="C16" s="23" t="s">
        <v>20</v>
      </c>
      <c r="D16" s="56">
        <v>85.38</v>
      </c>
      <c r="E16" s="14">
        <f t="shared" si="1"/>
        <v>919.02178199999992</v>
      </c>
      <c r="F16" s="14">
        <f t="shared" si="2"/>
        <v>1213</v>
      </c>
    </row>
    <row r="17" spans="1:6" ht="16.5" x14ac:dyDescent="0.3">
      <c r="A17" s="66">
        <v>3</v>
      </c>
      <c r="B17" s="66" t="s">
        <v>2</v>
      </c>
      <c r="C17" s="23" t="s">
        <v>20</v>
      </c>
      <c r="D17" s="56">
        <v>76.75</v>
      </c>
      <c r="E17" s="14">
        <f t="shared" si="1"/>
        <v>826.12932499999999</v>
      </c>
      <c r="F17" s="14">
        <f t="shared" si="2"/>
        <v>1090</v>
      </c>
    </row>
    <row r="18" spans="1:6" ht="16.5" x14ac:dyDescent="0.3">
      <c r="A18" s="66">
        <v>4</v>
      </c>
      <c r="B18" s="66" t="s">
        <v>3</v>
      </c>
      <c r="C18" s="23" t="s">
        <v>20</v>
      </c>
      <c r="D18" s="56">
        <v>67.09</v>
      </c>
      <c r="E18" s="14">
        <f t="shared" si="1"/>
        <v>722.15005099999996</v>
      </c>
      <c r="F18" s="14">
        <f t="shared" si="2"/>
        <v>953</v>
      </c>
    </row>
    <row r="19" spans="1:6" ht="16.5" x14ac:dyDescent="0.3">
      <c r="A19" s="66">
        <v>5</v>
      </c>
      <c r="B19" s="66" t="s">
        <v>4</v>
      </c>
      <c r="C19" s="23" t="s">
        <v>20</v>
      </c>
      <c r="D19" s="56">
        <v>96.27</v>
      </c>
      <c r="E19" s="14">
        <f t="shared" si="1"/>
        <v>1036.2406529999998</v>
      </c>
      <c r="F19" s="14">
        <f t="shared" si="2"/>
        <v>1368</v>
      </c>
    </row>
    <row r="20" spans="1:6" ht="16.5" x14ac:dyDescent="0.3">
      <c r="A20" s="66">
        <v>6</v>
      </c>
      <c r="B20" s="66" t="s">
        <v>5</v>
      </c>
      <c r="C20" s="23" t="s">
        <v>20</v>
      </c>
      <c r="D20" s="56">
        <v>97.28</v>
      </c>
      <c r="E20" s="14">
        <f t="shared" si="1"/>
        <v>1047.1121920000001</v>
      </c>
      <c r="F20" s="14">
        <f t="shared" si="2"/>
        <v>1382</v>
      </c>
    </row>
    <row r="21" spans="1:6" ht="16.5" x14ac:dyDescent="0.3">
      <c r="A21" s="66">
        <v>7</v>
      </c>
      <c r="B21" s="66" t="s">
        <v>6</v>
      </c>
      <c r="C21" s="23" t="s">
        <v>20</v>
      </c>
      <c r="D21" s="56">
        <v>95.76</v>
      </c>
      <c r="E21" s="14">
        <f t="shared" si="1"/>
        <v>1030.751064</v>
      </c>
      <c r="F21" s="14">
        <f t="shared" si="2"/>
        <v>1361</v>
      </c>
    </row>
    <row r="22" spans="1:6" ht="17.25" hidden="1" x14ac:dyDescent="0.25">
      <c r="A22" s="48"/>
      <c r="B22" s="48"/>
      <c r="C22" s="7" t="s">
        <v>67</v>
      </c>
      <c r="D22" s="11">
        <f>SUM(D15:D21)</f>
        <v>601.27</v>
      </c>
      <c r="E22" s="11">
        <f t="shared" ref="E22:F22" si="3">SUM(E15:E21)</f>
        <v>6472.0101529999993</v>
      </c>
      <c r="F22" s="11">
        <f t="shared" si="3"/>
        <v>8543</v>
      </c>
    </row>
    <row r="23" spans="1:6" ht="17.25" hidden="1" x14ac:dyDescent="0.25">
      <c r="A23" s="48"/>
      <c r="B23" s="48"/>
      <c r="C23" s="7" t="s">
        <v>74</v>
      </c>
      <c r="D23" s="11">
        <f>D22*5</f>
        <v>3006.35</v>
      </c>
      <c r="E23" s="11">
        <f>E22*5</f>
        <v>32360.050764999996</v>
      </c>
      <c r="F23" s="11">
        <f>F22*5</f>
        <v>42715</v>
      </c>
    </row>
  </sheetData>
  <mergeCells count="3">
    <mergeCell ref="A1:E1"/>
    <mergeCell ref="A3:F3"/>
    <mergeCell ref="A13:F13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topLeftCell="A28" zoomScaleNormal="100" zoomScaleSheetLayoutView="100" workbookViewId="0">
      <selection activeCell="J45" sqref="J45"/>
    </sheetView>
  </sheetViews>
  <sheetFormatPr defaultRowHeight="15" x14ac:dyDescent="0.25"/>
  <cols>
    <col min="6" max="6" width="9.140625" customWidth="1"/>
    <col min="7" max="8" width="10.7109375" customWidth="1"/>
    <col min="9" max="9" width="10.140625" customWidth="1"/>
    <col min="10" max="10" width="9.7109375" style="1" customWidth="1"/>
  </cols>
  <sheetData>
    <row r="1" spans="1:10" ht="21" customHeight="1" x14ac:dyDescent="0.35">
      <c r="A1" s="79" t="s">
        <v>23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5">
      <c r="A2" s="73" t="s">
        <v>10</v>
      </c>
      <c r="B2" s="73" t="s">
        <v>26</v>
      </c>
      <c r="C2" s="73" t="s">
        <v>13</v>
      </c>
      <c r="D2" s="74" t="s">
        <v>14</v>
      </c>
      <c r="E2" s="74" t="s">
        <v>27</v>
      </c>
      <c r="F2" s="74" t="s">
        <v>22</v>
      </c>
      <c r="G2" s="74" t="s">
        <v>24</v>
      </c>
      <c r="H2" s="74" t="s">
        <v>15</v>
      </c>
      <c r="I2" s="85" t="s">
        <v>25</v>
      </c>
      <c r="J2" s="87" t="s">
        <v>32</v>
      </c>
    </row>
    <row r="3" spans="1:10" ht="101.25" customHeight="1" x14ac:dyDescent="0.25">
      <c r="A3" s="73"/>
      <c r="B3" s="73"/>
      <c r="C3" s="73"/>
      <c r="D3" s="74"/>
      <c r="E3" s="74"/>
      <c r="F3" s="74"/>
      <c r="G3" s="74"/>
      <c r="H3" s="74"/>
      <c r="I3" s="86"/>
      <c r="J3" s="87"/>
    </row>
    <row r="4" spans="1:10" ht="17.25" x14ac:dyDescent="0.25">
      <c r="A4" s="82" t="s">
        <v>36</v>
      </c>
      <c r="B4" s="83"/>
      <c r="C4" s="83"/>
      <c r="D4" s="83"/>
      <c r="E4" s="83"/>
      <c r="F4" s="83"/>
      <c r="G4" s="83"/>
      <c r="H4" s="83"/>
      <c r="I4" s="83"/>
      <c r="J4" s="84"/>
    </row>
    <row r="5" spans="1:10" ht="16.5" customHeight="1" x14ac:dyDescent="0.25">
      <c r="A5" s="3">
        <v>1</v>
      </c>
      <c r="B5" s="3" t="s">
        <v>0</v>
      </c>
      <c r="C5" s="3" t="s">
        <v>20</v>
      </c>
      <c r="D5" s="8">
        <v>77.81</v>
      </c>
      <c r="E5" s="8">
        <v>6.19</v>
      </c>
      <c r="F5" s="8">
        <v>92.31</v>
      </c>
      <c r="G5" s="8">
        <f>F5*0.32</f>
        <v>29.539200000000001</v>
      </c>
      <c r="H5" s="8">
        <v>52.436221192734905</v>
      </c>
      <c r="I5" s="8">
        <f>F5+G5</f>
        <v>121.8492</v>
      </c>
      <c r="J5" s="14">
        <f>10.7639*I5</f>
        <v>1311.5726038799999</v>
      </c>
    </row>
    <row r="6" spans="1:10" ht="16.5" x14ac:dyDescent="0.25">
      <c r="A6" s="3">
        <v>2</v>
      </c>
      <c r="B6" s="3" t="s">
        <v>1</v>
      </c>
      <c r="C6" s="3" t="s">
        <v>20</v>
      </c>
      <c r="D6" s="8">
        <v>75.400000000000006</v>
      </c>
      <c r="E6" s="8">
        <v>6.66</v>
      </c>
      <c r="F6" s="8">
        <v>89.07</v>
      </c>
      <c r="G6" s="8">
        <f t="shared" ref="G6:G41" si="0">F6*0.32</f>
        <v>28.502399999999998</v>
      </c>
      <c r="H6" s="8">
        <v>50.812120266446627</v>
      </c>
      <c r="I6" s="8">
        <f t="shared" ref="I6:I41" si="1">F6+G6</f>
        <v>117.57239999999999</v>
      </c>
      <c r="J6" s="14">
        <f>10.7639*I6</f>
        <v>1265.5375563599998</v>
      </c>
    </row>
    <row r="7" spans="1:10" ht="16.5" x14ac:dyDescent="0.25">
      <c r="A7" s="3">
        <v>3</v>
      </c>
      <c r="B7" s="3" t="s">
        <v>2</v>
      </c>
      <c r="C7" s="3" t="s">
        <v>20</v>
      </c>
      <c r="D7" s="8">
        <v>80.08</v>
      </c>
      <c r="E7" s="8">
        <v>6.66</v>
      </c>
      <c r="F7" s="8">
        <v>93.81</v>
      </c>
      <c r="G7" s="8">
        <f t="shared" si="0"/>
        <v>30.019200000000001</v>
      </c>
      <c r="H7" s="8">
        <v>53.96597600712262</v>
      </c>
      <c r="I7" s="8">
        <f t="shared" si="1"/>
        <v>123.8292</v>
      </c>
      <c r="J7" s="14">
        <f t="shared" ref="J7:J41" si="2">10.7639*I7</f>
        <v>1332.88512588</v>
      </c>
    </row>
    <row r="8" spans="1:10" ht="16.5" x14ac:dyDescent="0.25">
      <c r="A8" s="3">
        <v>4</v>
      </c>
      <c r="B8" s="3" t="s">
        <v>3</v>
      </c>
      <c r="C8" s="3" t="s">
        <v>20</v>
      </c>
      <c r="D8" s="8">
        <v>76.430000000000007</v>
      </c>
      <c r="E8" s="8">
        <v>6.66</v>
      </c>
      <c r="F8" s="8">
        <v>89.93</v>
      </c>
      <c r="G8" s="8">
        <f t="shared" si="0"/>
        <v>28.777600000000003</v>
      </c>
      <c r="H8" s="8">
        <v>51.506238089715062</v>
      </c>
      <c r="I8" s="8">
        <f t="shared" si="1"/>
        <v>118.70760000000001</v>
      </c>
      <c r="J8" s="14">
        <f t="shared" si="2"/>
        <v>1277.75673564</v>
      </c>
    </row>
    <row r="9" spans="1:10" ht="16.5" x14ac:dyDescent="0.25">
      <c r="A9" s="3">
        <v>5</v>
      </c>
      <c r="B9" s="3" t="s">
        <v>4</v>
      </c>
      <c r="C9" s="3" t="s">
        <v>20</v>
      </c>
      <c r="D9" s="8">
        <v>75.97</v>
      </c>
      <c r="E9" s="8">
        <v>7.07</v>
      </c>
      <c r="F9" s="8">
        <v>92.37</v>
      </c>
      <c r="G9" s="8">
        <f t="shared" si="0"/>
        <v>29.558400000000002</v>
      </c>
      <c r="H9" s="8">
        <v>51.196243722041778</v>
      </c>
      <c r="I9" s="8">
        <f t="shared" si="1"/>
        <v>121.92840000000001</v>
      </c>
      <c r="J9" s="14">
        <f t="shared" si="2"/>
        <v>1312.4251047600001</v>
      </c>
    </row>
    <row r="10" spans="1:10" ht="16.5" x14ac:dyDescent="0.25">
      <c r="A10" s="3">
        <v>6</v>
      </c>
      <c r="B10" s="3" t="s">
        <v>5</v>
      </c>
      <c r="C10" s="3" t="s">
        <v>20</v>
      </c>
      <c r="D10" s="8">
        <v>80.13</v>
      </c>
      <c r="E10" s="8">
        <v>9.9600000000000009</v>
      </c>
      <c r="F10" s="8">
        <v>99.85</v>
      </c>
      <c r="G10" s="8">
        <f t="shared" si="0"/>
        <v>31.951999999999998</v>
      </c>
      <c r="H10" s="8">
        <v>53.999671047087105</v>
      </c>
      <c r="I10" s="8">
        <f t="shared" si="1"/>
        <v>131.80199999999999</v>
      </c>
      <c r="J10" s="14">
        <f t="shared" si="2"/>
        <v>1418.7035477999998</v>
      </c>
    </row>
    <row r="11" spans="1:10" ht="16.5" x14ac:dyDescent="0.25">
      <c r="A11" s="3">
        <v>7</v>
      </c>
      <c r="B11" s="3" t="s">
        <v>6</v>
      </c>
      <c r="C11" s="3" t="s">
        <v>21</v>
      </c>
      <c r="D11" s="8">
        <v>101.52</v>
      </c>
      <c r="E11" s="8">
        <v>9.6199999999999992</v>
      </c>
      <c r="F11" s="8">
        <v>121.24</v>
      </c>
      <c r="G11" s="8">
        <f t="shared" si="0"/>
        <v>38.796799999999998</v>
      </c>
      <c r="H11" s="8">
        <v>68.414409143894702</v>
      </c>
      <c r="I11" s="8">
        <f t="shared" si="1"/>
        <v>160.0368</v>
      </c>
      <c r="J11" s="14">
        <f t="shared" si="2"/>
        <v>1722.6201115199999</v>
      </c>
    </row>
    <row r="12" spans="1:10" ht="17.25" x14ac:dyDescent="0.25">
      <c r="A12" s="82" t="s">
        <v>37</v>
      </c>
      <c r="B12" s="83"/>
      <c r="C12" s="83"/>
      <c r="D12" s="83"/>
      <c r="E12" s="83"/>
      <c r="F12" s="83"/>
      <c r="G12" s="83"/>
      <c r="H12" s="83"/>
      <c r="I12" s="83"/>
      <c r="J12" s="84"/>
    </row>
    <row r="13" spans="1:10" ht="16.5" x14ac:dyDescent="0.25">
      <c r="A13" s="3">
        <v>8</v>
      </c>
      <c r="B13" s="3" t="s">
        <v>0</v>
      </c>
      <c r="C13" s="3" t="s">
        <v>20</v>
      </c>
      <c r="D13" s="8">
        <v>77.81</v>
      </c>
      <c r="E13" s="8">
        <v>6.19</v>
      </c>
      <c r="F13" s="8">
        <v>92.31</v>
      </c>
      <c r="G13" s="8">
        <f t="shared" si="0"/>
        <v>29.539200000000001</v>
      </c>
      <c r="H13" s="8">
        <v>52.436221192734905</v>
      </c>
      <c r="I13" s="8">
        <f t="shared" si="1"/>
        <v>121.8492</v>
      </c>
      <c r="J13" s="14">
        <f t="shared" si="2"/>
        <v>1311.5726038799999</v>
      </c>
    </row>
    <row r="14" spans="1:10" ht="16.5" x14ac:dyDescent="0.25">
      <c r="A14" s="3">
        <v>9</v>
      </c>
      <c r="B14" s="3" t="s">
        <v>1</v>
      </c>
      <c r="C14" s="3" t="s">
        <v>20</v>
      </c>
      <c r="D14" s="8">
        <v>75.400000000000006</v>
      </c>
      <c r="E14" s="8">
        <v>6.66</v>
      </c>
      <c r="F14" s="8">
        <v>89.07</v>
      </c>
      <c r="G14" s="8">
        <f t="shared" si="0"/>
        <v>28.502399999999998</v>
      </c>
      <c r="H14" s="8">
        <v>50.812120266446627</v>
      </c>
      <c r="I14" s="8">
        <f t="shared" si="1"/>
        <v>117.57239999999999</v>
      </c>
      <c r="J14" s="14">
        <f t="shared" si="2"/>
        <v>1265.5375563599998</v>
      </c>
    </row>
    <row r="15" spans="1:10" ht="16.5" x14ac:dyDescent="0.25">
      <c r="A15" s="3">
        <v>10</v>
      </c>
      <c r="B15" s="3" t="s">
        <v>2</v>
      </c>
      <c r="C15" s="3" t="s">
        <v>20</v>
      </c>
      <c r="D15" s="8">
        <v>80.08</v>
      </c>
      <c r="E15" s="8">
        <v>6.66</v>
      </c>
      <c r="F15" s="8">
        <v>93.81</v>
      </c>
      <c r="G15" s="8">
        <f t="shared" si="0"/>
        <v>30.019200000000001</v>
      </c>
      <c r="H15" s="8">
        <v>53.96597600712262</v>
      </c>
      <c r="I15" s="8">
        <f t="shared" si="1"/>
        <v>123.8292</v>
      </c>
      <c r="J15" s="14">
        <f t="shared" si="2"/>
        <v>1332.88512588</v>
      </c>
    </row>
    <row r="16" spans="1:10" ht="16.5" x14ac:dyDescent="0.25">
      <c r="A16" s="3">
        <v>11</v>
      </c>
      <c r="B16" s="3" t="s">
        <v>3</v>
      </c>
      <c r="C16" s="3" t="s">
        <v>20</v>
      </c>
      <c r="D16" s="8">
        <v>76.430000000000007</v>
      </c>
      <c r="E16" s="8">
        <v>6.66</v>
      </c>
      <c r="F16" s="8">
        <v>89.93</v>
      </c>
      <c r="G16" s="8">
        <f t="shared" si="0"/>
        <v>28.777600000000003</v>
      </c>
      <c r="H16" s="8">
        <v>51.506238089715062</v>
      </c>
      <c r="I16" s="8">
        <f t="shared" si="1"/>
        <v>118.70760000000001</v>
      </c>
      <c r="J16" s="14">
        <f t="shared" si="2"/>
        <v>1277.75673564</v>
      </c>
    </row>
    <row r="17" spans="1:10" ht="16.5" x14ac:dyDescent="0.25">
      <c r="A17" s="3">
        <v>12</v>
      </c>
      <c r="B17" s="3" t="s">
        <v>4</v>
      </c>
      <c r="C17" s="3" t="s">
        <v>20</v>
      </c>
      <c r="D17" s="8">
        <v>75.97</v>
      </c>
      <c r="E17" s="8">
        <v>7.07</v>
      </c>
      <c r="F17" s="8">
        <v>92.37</v>
      </c>
      <c r="G17" s="8">
        <f t="shared" si="0"/>
        <v>29.558400000000002</v>
      </c>
      <c r="H17" s="8">
        <v>51.196243722041778</v>
      </c>
      <c r="I17" s="8">
        <f t="shared" si="1"/>
        <v>121.92840000000001</v>
      </c>
      <c r="J17" s="14">
        <f t="shared" si="2"/>
        <v>1312.4251047600001</v>
      </c>
    </row>
    <row r="18" spans="1:10" ht="16.5" x14ac:dyDescent="0.25">
      <c r="A18" s="3">
        <v>13</v>
      </c>
      <c r="B18" s="3" t="s">
        <v>5</v>
      </c>
      <c r="C18" s="3" t="s">
        <v>20</v>
      </c>
      <c r="D18" s="8">
        <v>80.13</v>
      </c>
      <c r="E18" s="8">
        <v>9.9600000000000009</v>
      </c>
      <c r="F18" s="8">
        <v>99.85</v>
      </c>
      <c r="G18" s="8">
        <f t="shared" si="0"/>
        <v>31.951999999999998</v>
      </c>
      <c r="H18" s="8">
        <v>53.999671047087105</v>
      </c>
      <c r="I18" s="8">
        <f t="shared" si="1"/>
        <v>131.80199999999999</v>
      </c>
      <c r="J18" s="14">
        <f t="shared" si="2"/>
        <v>1418.7035477999998</v>
      </c>
    </row>
    <row r="19" spans="1:10" ht="16.5" x14ac:dyDescent="0.25">
      <c r="A19" s="3">
        <v>14</v>
      </c>
      <c r="B19" s="3" t="s">
        <v>6</v>
      </c>
      <c r="C19" s="3" t="s">
        <v>21</v>
      </c>
      <c r="D19" s="8">
        <v>101.52</v>
      </c>
      <c r="E19" s="8">
        <v>9.6199999999999992</v>
      </c>
      <c r="F19" s="8">
        <v>121.24</v>
      </c>
      <c r="G19" s="8">
        <f t="shared" si="0"/>
        <v>38.796799999999998</v>
      </c>
      <c r="H19" s="8">
        <v>68.414409143894702</v>
      </c>
      <c r="I19" s="8">
        <f t="shared" si="1"/>
        <v>160.0368</v>
      </c>
      <c r="J19" s="14">
        <f t="shared" si="2"/>
        <v>1722.6201115199999</v>
      </c>
    </row>
    <row r="20" spans="1:10" ht="17.25" x14ac:dyDescent="0.25">
      <c r="A20" s="82" t="s">
        <v>38</v>
      </c>
      <c r="B20" s="83"/>
      <c r="C20" s="83"/>
      <c r="D20" s="83"/>
      <c r="E20" s="83"/>
      <c r="F20" s="83"/>
      <c r="G20" s="83"/>
      <c r="H20" s="83"/>
      <c r="I20" s="83"/>
      <c r="J20" s="84"/>
    </row>
    <row r="21" spans="1:10" ht="16.5" x14ac:dyDescent="0.25">
      <c r="A21" s="3">
        <v>15</v>
      </c>
      <c r="B21" s="3" t="s">
        <v>0</v>
      </c>
      <c r="C21" s="3" t="s">
        <v>20</v>
      </c>
      <c r="D21" s="8">
        <v>84.7</v>
      </c>
      <c r="E21" s="8">
        <v>6.8</v>
      </c>
      <c r="F21" s="8">
        <v>101.48</v>
      </c>
      <c r="G21" s="8">
        <f t="shared" si="0"/>
        <v>32.473600000000005</v>
      </c>
      <c r="H21" s="8">
        <v>57.079397699841238</v>
      </c>
      <c r="I21" s="8">
        <f t="shared" si="1"/>
        <v>133.95359999999999</v>
      </c>
      <c r="J21" s="14">
        <f t="shared" si="2"/>
        <v>1441.8631550399998</v>
      </c>
    </row>
    <row r="22" spans="1:10" ht="16.5" x14ac:dyDescent="0.25">
      <c r="A22" s="3">
        <v>16</v>
      </c>
      <c r="B22" s="3" t="s">
        <v>1</v>
      </c>
      <c r="C22" s="3" t="s">
        <v>20</v>
      </c>
      <c r="D22" s="8">
        <v>79.28</v>
      </c>
      <c r="E22" s="8">
        <v>6.1</v>
      </c>
      <c r="F22" s="8">
        <v>94.61</v>
      </c>
      <c r="G22" s="8">
        <f t="shared" si="0"/>
        <v>30.275200000000002</v>
      </c>
      <c r="H22" s="8">
        <v>53.426855367690827</v>
      </c>
      <c r="I22" s="8">
        <f t="shared" si="1"/>
        <v>124.8852</v>
      </c>
      <c r="J22" s="14">
        <f t="shared" si="2"/>
        <v>1344.25180428</v>
      </c>
    </row>
    <row r="23" spans="1:10" ht="16.5" x14ac:dyDescent="0.25">
      <c r="A23" s="3">
        <v>17</v>
      </c>
      <c r="B23" s="3" t="s">
        <v>2</v>
      </c>
      <c r="C23" s="3" t="s">
        <v>20</v>
      </c>
      <c r="D23" s="8">
        <v>71.239999999999995</v>
      </c>
      <c r="E23" s="8">
        <v>6.19</v>
      </c>
      <c r="F23" s="8">
        <v>84.16</v>
      </c>
      <c r="G23" s="8">
        <f t="shared" si="0"/>
        <v>26.9312</v>
      </c>
      <c r="H23" s="8">
        <v>48.008692941401286</v>
      </c>
      <c r="I23" s="8">
        <f t="shared" si="1"/>
        <v>111.0912</v>
      </c>
      <c r="J23" s="14">
        <f t="shared" si="2"/>
        <v>1195.77456768</v>
      </c>
    </row>
    <row r="24" spans="1:10" ht="16.5" x14ac:dyDescent="0.25">
      <c r="A24" s="3">
        <v>18</v>
      </c>
      <c r="B24" s="3" t="s">
        <v>3</v>
      </c>
      <c r="C24" s="3" t="s">
        <v>20</v>
      </c>
      <c r="D24" s="8">
        <v>77.069999999999993</v>
      </c>
      <c r="E24" s="8">
        <v>5.45</v>
      </c>
      <c r="F24" s="8">
        <v>92.29</v>
      </c>
      <c r="G24" s="8">
        <f t="shared" si="0"/>
        <v>29.532800000000002</v>
      </c>
      <c r="H24" s="8">
        <v>51.937534601260488</v>
      </c>
      <c r="I24" s="8">
        <f t="shared" si="1"/>
        <v>121.8228</v>
      </c>
      <c r="J24" s="14">
        <f t="shared" si="2"/>
        <v>1311.2884369199999</v>
      </c>
    </row>
    <row r="25" spans="1:10" ht="16.5" x14ac:dyDescent="0.25">
      <c r="A25" s="3">
        <v>19</v>
      </c>
      <c r="B25" s="3" t="s">
        <v>4</v>
      </c>
      <c r="C25" s="3" t="s">
        <v>20</v>
      </c>
      <c r="D25" s="8">
        <v>80.760000000000005</v>
      </c>
      <c r="E25" s="8">
        <v>10.38</v>
      </c>
      <c r="F25" s="8">
        <v>98.64</v>
      </c>
      <c r="G25" s="8">
        <f t="shared" si="0"/>
        <v>31.564800000000002</v>
      </c>
      <c r="H25" s="8">
        <v>54.424228550639647</v>
      </c>
      <c r="I25" s="8">
        <f t="shared" si="1"/>
        <v>130.20480000000001</v>
      </c>
      <c r="J25" s="14">
        <f t="shared" si="2"/>
        <v>1401.5114467200001</v>
      </c>
    </row>
    <row r="26" spans="1:10" ht="16.5" x14ac:dyDescent="0.25">
      <c r="A26" s="3">
        <v>20</v>
      </c>
      <c r="B26" s="3" t="s">
        <v>5</v>
      </c>
      <c r="C26" s="3" t="s">
        <v>20</v>
      </c>
      <c r="D26" s="8">
        <v>78.62</v>
      </c>
      <c r="E26" s="8">
        <v>8.15</v>
      </c>
      <c r="F26" s="8">
        <v>95.16</v>
      </c>
      <c r="G26" s="8">
        <f t="shared" si="0"/>
        <v>30.4512</v>
      </c>
      <c r="H26" s="8">
        <v>52.982080840159597</v>
      </c>
      <c r="I26" s="8">
        <f t="shared" si="1"/>
        <v>125.6112</v>
      </c>
      <c r="J26" s="14">
        <f t="shared" si="2"/>
        <v>1352.0663956799999</v>
      </c>
    </row>
    <row r="27" spans="1:10" ht="16.5" x14ac:dyDescent="0.25">
      <c r="A27" s="3">
        <v>21</v>
      </c>
      <c r="B27" s="3" t="s">
        <v>6</v>
      </c>
      <c r="C27" s="3" t="s">
        <v>20</v>
      </c>
      <c r="D27" s="8">
        <v>79.819999999999993</v>
      </c>
      <c r="E27" s="8">
        <v>7.64</v>
      </c>
      <c r="F27" s="8">
        <v>95.43</v>
      </c>
      <c r="G27" s="8">
        <f t="shared" si="0"/>
        <v>30.537600000000001</v>
      </c>
      <c r="H27" s="8">
        <v>53.790761799307283</v>
      </c>
      <c r="I27" s="8">
        <f t="shared" si="1"/>
        <v>125.9676</v>
      </c>
      <c r="J27" s="14">
        <f t="shared" si="2"/>
        <v>1355.9026496399999</v>
      </c>
    </row>
    <row r="28" spans="1:10" ht="16.5" x14ac:dyDescent="0.25">
      <c r="A28" s="3">
        <v>22</v>
      </c>
      <c r="B28" s="3" t="s">
        <v>7</v>
      </c>
      <c r="C28" s="3" t="s">
        <v>20</v>
      </c>
      <c r="D28" s="8">
        <v>78.66</v>
      </c>
      <c r="E28" s="8">
        <v>8.0500000000000007</v>
      </c>
      <c r="F28" s="8">
        <v>96.24</v>
      </c>
      <c r="G28" s="8">
        <f t="shared" si="0"/>
        <v>30.796799999999998</v>
      </c>
      <c r="H28" s="8">
        <v>53.009036872131183</v>
      </c>
      <c r="I28" s="8">
        <f t="shared" si="1"/>
        <v>127.0368</v>
      </c>
      <c r="J28" s="14">
        <f t="shared" si="2"/>
        <v>1367.41141152</v>
      </c>
    </row>
    <row r="29" spans="1:10" ht="16.5" x14ac:dyDescent="0.25">
      <c r="A29" s="3">
        <v>23</v>
      </c>
      <c r="B29" s="3" t="s">
        <v>8</v>
      </c>
      <c r="C29" s="3" t="s">
        <v>20</v>
      </c>
      <c r="D29" s="8">
        <v>75.66</v>
      </c>
      <c r="E29" s="8">
        <v>5.53</v>
      </c>
      <c r="F29" s="8">
        <v>89.77</v>
      </c>
      <c r="G29" s="8">
        <f t="shared" si="0"/>
        <v>28.726399999999998</v>
      </c>
      <c r="H29" s="8">
        <v>50.987334474261957</v>
      </c>
      <c r="I29" s="8">
        <f t="shared" si="1"/>
        <v>118.49639999999999</v>
      </c>
      <c r="J29" s="14">
        <f t="shared" si="2"/>
        <v>1275.4833999599998</v>
      </c>
    </row>
    <row r="30" spans="1:10" ht="16.5" x14ac:dyDescent="0.25">
      <c r="A30" s="3">
        <v>24</v>
      </c>
      <c r="B30" s="3" t="s">
        <v>9</v>
      </c>
      <c r="C30" s="3" t="s">
        <v>21</v>
      </c>
      <c r="D30" s="8">
        <v>100.15</v>
      </c>
      <c r="E30" s="8">
        <v>12.54</v>
      </c>
      <c r="F30" s="8">
        <v>123.47</v>
      </c>
      <c r="G30" s="8">
        <f t="shared" si="0"/>
        <v>39.510399999999997</v>
      </c>
      <c r="H30" s="8">
        <v>67.491165048867771</v>
      </c>
      <c r="I30" s="8">
        <f t="shared" si="1"/>
        <v>162.9804</v>
      </c>
      <c r="J30" s="14">
        <f t="shared" si="2"/>
        <v>1754.3047275599999</v>
      </c>
    </row>
    <row r="31" spans="1:10" ht="17.25" x14ac:dyDescent="0.25">
      <c r="A31" s="82" t="s">
        <v>39</v>
      </c>
      <c r="B31" s="83"/>
      <c r="C31" s="83"/>
      <c r="D31" s="83"/>
      <c r="E31" s="83"/>
      <c r="F31" s="83"/>
      <c r="G31" s="83"/>
      <c r="H31" s="83"/>
      <c r="I31" s="83"/>
      <c r="J31" s="84"/>
    </row>
    <row r="32" spans="1:10" ht="16.5" x14ac:dyDescent="0.25">
      <c r="A32" s="3">
        <v>25</v>
      </c>
      <c r="B32" s="3" t="s">
        <v>0</v>
      </c>
      <c r="C32" s="3" t="s">
        <v>21</v>
      </c>
      <c r="D32" s="8">
        <v>98.45</v>
      </c>
      <c r="E32" s="8">
        <v>5.72</v>
      </c>
      <c r="F32" s="8">
        <v>114.31</v>
      </c>
      <c r="G32" s="8">
        <f t="shared" si="0"/>
        <v>36.5792</v>
      </c>
      <c r="H32" s="8">
        <v>66.3455336900752</v>
      </c>
      <c r="I32" s="8">
        <f t="shared" si="1"/>
        <v>150.88920000000002</v>
      </c>
      <c r="J32" s="14">
        <f t="shared" si="2"/>
        <v>1624.1562598800001</v>
      </c>
    </row>
    <row r="33" spans="1:12" ht="16.5" x14ac:dyDescent="0.25">
      <c r="A33" s="3">
        <v>26</v>
      </c>
      <c r="B33" s="3" t="s">
        <v>1</v>
      </c>
      <c r="C33" s="3" t="s">
        <v>20</v>
      </c>
      <c r="D33" s="8">
        <v>74.97</v>
      </c>
      <c r="E33" s="8">
        <v>6.52</v>
      </c>
      <c r="F33" s="8">
        <v>88.36</v>
      </c>
      <c r="G33" s="8">
        <f t="shared" si="0"/>
        <v>28.275200000000002</v>
      </c>
      <c r="H33" s="8">
        <v>50.522342922752031</v>
      </c>
      <c r="I33" s="8">
        <f t="shared" si="1"/>
        <v>116.6352</v>
      </c>
      <c r="J33" s="14">
        <f t="shared" si="2"/>
        <v>1255.44962928</v>
      </c>
    </row>
    <row r="34" spans="1:12" ht="16.5" x14ac:dyDescent="0.25">
      <c r="A34" s="3">
        <v>27</v>
      </c>
      <c r="B34" s="3" t="s">
        <v>2</v>
      </c>
      <c r="C34" s="3" t="s">
        <v>20</v>
      </c>
      <c r="D34" s="8">
        <v>74.63</v>
      </c>
      <c r="E34" s="8">
        <v>6.52</v>
      </c>
      <c r="F34" s="8">
        <v>88.03</v>
      </c>
      <c r="G34" s="8">
        <f t="shared" si="0"/>
        <v>28.169600000000003</v>
      </c>
      <c r="H34" s="8">
        <v>50.293216650993514</v>
      </c>
      <c r="I34" s="8">
        <f t="shared" si="1"/>
        <v>116.1996</v>
      </c>
      <c r="J34" s="14">
        <f t="shared" si="2"/>
        <v>1250.76087444</v>
      </c>
    </row>
    <row r="35" spans="1:12" ht="16.5" x14ac:dyDescent="0.25">
      <c r="A35" s="3">
        <v>28</v>
      </c>
      <c r="B35" s="3" t="s">
        <v>3</v>
      </c>
      <c r="C35" s="3" t="s">
        <v>20</v>
      </c>
      <c r="D35" s="8">
        <v>74.95</v>
      </c>
      <c r="E35" s="8">
        <v>6.52</v>
      </c>
      <c r="F35" s="8">
        <v>88.37</v>
      </c>
      <c r="G35" s="8">
        <f t="shared" si="0"/>
        <v>28.278400000000001</v>
      </c>
      <c r="H35" s="8">
        <v>50.508864906766242</v>
      </c>
      <c r="I35" s="8">
        <f t="shared" si="1"/>
        <v>116.64840000000001</v>
      </c>
      <c r="J35" s="14">
        <f t="shared" si="2"/>
        <v>1255.5917127600001</v>
      </c>
    </row>
    <row r="36" spans="1:12" ht="16.5" x14ac:dyDescent="0.25">
      <c r="A36" s="3">
        <v>29</v>
      </c>
      <c r="B36" s="3" t="s">
        <v>4</v>
      </c>
      <c r="C36" s="3" t="s">
        <v>21</v>
      </c>
      <c r="D36" s="8">
        <v>102.82</v>
      </c>
      <c r="E36" s="8">
        <v>7.92</v>
      </c>
      <c r="F36" s="8">
        <v>122.29</v>
      </c>
      <c r="G36" s="8">
        <f t="shared" si="0"/>
        <v>39.132800000000003</v>
      </c>
      <c r="H36" s="8">
        <v>69.290480182971365</v>
      </c>
      <c r="I36" s="8">
        <f t="shared" si="1"/>
        <v>161.4228</v>
      </c>
      <c r="J36" s="14">
        <f t="shared" si="2"/>
        <v>1737.5388769199999</v>
      </c>
    </row>
    <row r="37" spans="1:12" ht="16.5" x14ac:dyDescent="0.25">
      <c r="A37" s="3">
        <v>30</v>
      </c>
      <c r="B37" s="3" t="s">
        <v>5</v>
      </c>
      <c r="C37" s="3" t="s">
        <v>21</v>
      </c>
      <c r="D37" s="8">
        <v>104.66</v>
      </c>
      <c r="E37" s="8">
        <v>8.98</v>
      </c>
      <c r="F37" s="8">
        <v>126.03</v>
      </c>
      <c r="G37" s="8">
        <f t="shared" si="0"/>
        <v>40.329599999999999</v>
      </c>
      <c r="H37" s="8">
        <v>70.530457653664499</v>
      </c>
      <c r="I37" s="8">
        <f t="shared" si="1"/>
        <v>166.3596</v>
      </c>
      <c r="J37" s="14">
        <f t="shared" si="2"/>
        <v>1790.67809844</v>
      </c>
    </row>
    <row r="38" spans="1:12" ht="16.5" x14ac:dyDescent="0.25">
      <c r="A38" s="3">
        <v>31</v>
      </c>
      <c r="B38" s="3" t="s">
        <v>6</v>
      </c>
      <c r="C38" s="3" t="s">
        <v>20</v>
      </c>
      <c r="D38" s="8">
        <v>77.13</v>
      </c>
      <c r="E38" s="8">
        <v>7.17</v>
      </c>
      <c r="F38" s="8">
        <v>94.03</v>
      </c>
      <c r="G38" s="8">
        <f t="shared" si="0"/>
        <v>30.089600000000001</v>
      </c>
      <c r="H38" s="8">
        <v>51.977968649217871</v>
      </c>
      <c r="I38" s="8">
        <f t="shared" si="1"/>
        <v>124.11960000000001</v>
      </c>
      <c r="J38" s="14">
        <f t="shared" si="2"/>
        <v>1336.01096244</v>
      </c>
    </row>
    <row r="39" spans="1:12" ht="16.5" x14ac:dyDescent="0.25">
      <c r="A39" s="3">
        <v>32</v>
      </c>
      <c r="B39" s="3" t="s">
        <v>7</v>
      </c>
      <c r="C39" s="3" t="s">
        <v>20</v>
      </c>
      <c r="D39" s="8">
        <v>75.92</v>
      </c>
      <c r="E39" s="8">
        <v>7.03</v>
      </c>
      <c r="F39" s="8">
        <v>91.81</v>
      </c>
      <c r="G39" s="8">
        <f t="shared" si="0"/>
        <v>29.379200000000001</v>
      </c>
      <c r="H39" s="8">
        <v>51.162548682077286</v>
      </c>
      <c r="I39" s="8">
        <f t="shared" si="1"/>
        <v>121.1892</v>
      </c>
      <c r="J39" s="14">
        <f t="shared" si="2"/>
        <v>1304.46842988</v>
      </c>
    </row>
    <row r="40" spans="1:12" ht="16.5" x14ac:dyDescent="0.25">
      <c r="A40" s="3">
        <v>33</v>
      </c>
      <c r="B40" s="3" t="s">
        <v>8</v>
      </c>
      <c r="C40" s="3" t="s">
        <v>28</v>
      </c>
      <c r="D40" s="8">
        <v>44.47</v>
      </c>
      <c r="E40" s="8">
        <v>3.66</v>
      </c>
      <c r="F40" s="8">
        <v>55.54</v>
      </c>
      <c r="G40" s="8">
        <f t="shared" si="0"/>
        <v>17.7728</v>
      </c>
      <c r="H40" s="8">
        <v>29.968368544414872</v>
      </c>
      <c r="I40" s="8">
        <f t="shared" si="1"/>
        <v>73.312799999999996</v>
      </c>
      <c r="J40" s="14">
        <f t="shared" si="2"/>
        <v>789.13164791999998</v>
      </c>
    </row>
    <row r="41" spans="1:12" ht="16.5" x14ac:dyDescent="0.25">
      <c r="A41" s="3">
        <v>34</v>
      </c>
      <c r="B41" s="3" t="s">
        <v>9</v>
      </c>
      <c r="C41" s="3" t="s">
        <v>21</v>
      </c>
      <c r="D41" s="8">
        <v>93.5</v>
      </c>
      <c r="E41" s="8">
        <v>6.84</v>
      </c>
      <c r="F41" s="8">
        <v>108.6</v>
      </c>
      <c r="G41" s="8">
        <f t="shared" si="0"/>
        <v>34.752000000000002</v>
      </c>
      <c r="H41" s="8">
        <v>63.009724733590971</v>
      </c>
      <c r="I41" s="8">
        <f t="shared" si="1"/>
        <v>143.352</v>
      </c>
      <c r="J41" s="14">
        <f t="shared" si="2"/>
        <v>1543.0265927999999</v>
      </c>
    </row>
    <row r="43" spans="1:12" ht="16.5" x14ac:dyDescent="0.3">
      <c r="I43" s="15" t="s">
        <v>33</v>
      </c>
      <c r="J43" s="16">
        <f>SUM(J5:J41)</f>
        <v>46969.67265144</v>
      </c>
      <c r="L43">
        <f>46970*4</f>
        <v>187880</v>
      </c>
    </row>
    <row r="44" spans="1:12" ht="16.5" x14ac:dyDescent="0.3">
      <c r="I44" s="15" t="s">
        <v>34</v>
      </c>
      <c r="J44" s="16">
        <f>(J43*4)+1</f>
        <v>187879.69060576</v>
      </c>
    </row>
  </sheetData>
  <autoFilter ref="A1:J4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5">
    <mergeCell ref="A4:J4"/>
    <mergeCell ref="A12:J12"/>
    <mergeCell ref="A20:J20"/>
    <mergeCell ref="A31:J31"/>
    <mergeCell ref="I2:I3"/>
    <mergeCell ref="J2:J3"/>
    <mergeCell ref="A1:J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4" sqref="C4:D4"/>
    </sheetView>
  </sheetViews>
  <sheetFormatPr defaultColWidth="12.5703125" defaultRowHeight="16.5" x14ac:dyDescent="0.3"/>
  <cols>
    <col min="1" max="2" width="12.5703125" style="2"/>
    <col min="3" max="4" width="12.5703125" style="19"/>
    <col min="5" max="5" width="12.5703125" style="2"/>
    <col min="6" max="6" width="12.5703125" style="16"/>
    <col min="7" max="7" width="12.5703125" style="19"/>
    <col min="8" max="16384" width="12.5703125" style="2"/>
  </cols>
  <sheetData>
    <row r="1" spans="1:7" ht="28.5" customHeight="1" x14ac:dyDescent="0.3">
      <c r="A1" s="88" t="s">
        <v>46</v>
      </c>
      <c r="B1" s="88"/>
      <c r="C1" s="88"/>
      <c r="D1" s="88"/>
      <c r="E1" s="88"/>
      <c r="F1" s="88"/>
      <c r="G1" s="88"/>
    </row>
    <row r="2" spans="1:7" s="21" customFormat="1" ht="51.75" x14ac:dyDescent="0.35">
      <c r="A2" s="17" t="s">
        <v>40</v>
      </c>
      <c r="B2" s="17" t="s">
        <v>41</v>
      </c>
      <c r="C2" s="17" t="s">
        <v>45</v>
      </c>
      <c r="D2" s="20" t="s">
        <v>42</v>
      </c>
      <c r="E2" s="17" t="s">
        <v>43</v>
      </c>
      <c r="F2" s="18" t="s">
        <v>47</v>
      </c>
      <c r="G2" s="17" t="s">
        <v>44</v>
      </c>
    </row>
    <row r="3" spans="1:7" s="21" customFormat="1" ht="17.25" x14ac:dyDescent="0.25">
      <c r="A3" s="82" t="s">
        <v>36</v>
      </c>
      <c r="B3" s="83"/>
      <c r="C3" s="83"/>
      <c r="D3" s="83"/>
      <c r="E3" s="83"/>
      <c r="F3" s="83"/>
      <c r="G3" s="84"/>
    </row>
    <row r="4" spans="1:7" x14ac:dyDescent="0.3">
      <c r="A4" s="22">
        <v>1</v>
      </c>
      <c r="B4" s="3" t="s">
        <v>0</v>
      </c>
      <c r="C4" s="23">
        <f>719.6+27.8</f>
        <v>747.4</v>
      </c>
      <c r="D4" s="23">
        <v>34.299999999999997</v>
      </c>
      <c r="E4" s="22">
        <f t="shared" ref="E4:E10" si="0">C4+D4</f>
        <v>781.69999999999993</v>
      </c>
      <c r="F4" s="24">
        <f>E4*1.32</f>
        <v>1031.8440000000001</v>
      </c>
      <c r="G4" s="23" t="s">
        <v>20</v>
      </c>
    </row>
    <row r="5" spans="1:7" x14ac:dyDescent="0.3">
      <c r="A5" s="22">
        <v>2</v>
      </c>
      <c r="B5" s="3" t="s">
        <v>1</v>
      </c>
      <c r="C5" s="23">
        <f>725.3+26.9</f>
        <v>752.19999999999993</v>
      </c>
      <c r="D5" s="23">
        <v>36.200000000000003</v>
      </c>
      <c r="E5" s="22">
        <f t="shared" si="0"/>
        <v>788.4</v>
      </c>
      <c r="F5" s="24">
        <f t="shared" ref="F5:F10" si="1">E5*1.32</f>
        <v>1040.6880000000001</v>
      </c>
      <c r="G5" s="23" t="s">
        <v>20</v>
      </c>
    </row>
    <row r="6" spans="1:7" x14ac:dyDescent="0.3">
      <c r="A6" s="22">
        <v>3</v>
      </c>
      <c r="B6" s="3" t="s">
        <v>2</v>
      </c>
      <c r="C6" s="23">
        <v>561.20000000000005</v>
      </c>
      <c r="D6" s="23">
        <v>25.5</v>
      </c>
      <c r="E6" s="22">
        <f t="shared" si="0"/>
        <v>586.70000000000005</v>
      </c>
      <c r="F6" s="24">
        <f t="shared" si="1"/>
        <v>774.44400000000007</v>
      </c>
      <c r="G6" s="23" t="s">
        <v>28</v>
      </c>
    </row>
    <row r="7" spans="1:7" x14ac:dyDescent="0.3">
      <c r="A7" s="22">
        <v>4</v>
      </c>
      <c r="B7" s="3" t="s">
        <v>3</v>
      </c>
      <c r="C7" s="23">
        <v>601.70000000000005</v>
      </c>
      <c r="D7" s="23">
        <v>29.6</v>
      </c>
      <c r="E7" s="22">
        <f t="shared" si="0"/>
        <v>631.30000000000007</v>
      </c>
      <c r="F7" s="24">
        <f t="shared" si="1"/>
        <v>833.31600000000014</v>
      </c>
      <c r="G7" s="23" t="s">
        <v>28</v>
      </c>
    </row>
    <row r="8" spans="1:7" x14ac:dyDescent="0.3">
      <c r="A8" s="22">
        <v>5</v>
      </c>
      <c r="B8" s="3" t="s">
        <v>4</v>
      </c>
      <c r="C8" s="23">
        <f>722.3+32.5</f>
        <v>754.8</v>
      </c>
      <c r="D8" s="23">
        <v>36</v>
      </c>
      <c r="E8" s="22">
        <f t="shared" si="0"/>
        <v>790.8</v>
      </c>
      <c r="F8" s="24">
        <f t="shared" si="1"/>
        <v>1043.856</v>
      </c>
      <c r="G8" s="23" t="s">
        <v>20</v>
      </c>
    </row>
    <row r="9" spans="1:7" x14ac:dyDescent="0.3">
      <c r="A9" s="22">
        <v>6</v>
      </c>
      <c r="B9" s="3" t="s">
        <v>5</v>
      </c>
      <c r="C9" s="23">
        <f>709.5+32.5</f>
        <v>742</v>
      </c>
      <c r="D9" s="23">
        <v>34.700000000000003</v>
      </c>
      <c r="E9" s="22">
        <f t="shared" si="0"/>
        <v>776.7</v>
      </c>
      <c r="F9" s="24">
        <f t="shared" si="1"/>
        <v>1025.2440000000001</v>
      </c>
      <c r="G9" s="23" t="s">
        <v>20</v>
      </c>
    </row>
    <row r="10" spans="1:7" x14ac:dyDescent="0.3">
      <c r="A10" s="22">
        <v>7</v>
      </c>
      <c r="B10" s="3" t="s">
        <v>6</v>
      </c>
      <c r="C10" s="23">
        <f>712.5+35.5+31.5</f>
        <v>779.5</v>
      </c>
      <c r="D10" s="23">
        <v>38</v>
      </c>
      <c r="E10" s="22">
        <f t="shared" si="0"/>
        <v>817.5</v>
      </c>
      <c r="F10" s="24">
        <f t="shared" si="1"/>
        <v>1079.1000000000001</v>
      </c>
      <c r="G10" s="23" t="s">
        <v>20</v>
      </c>
    </row>
    <row r="11" spans="1:7" ht="17.25" x14ac:dyDescent="0.3">
      <c r="A11" s="82" t="s">
        <v>37</v>
      </c>
      <c r="B11" s="83"/>
      <c r="C11" s="83"/>
      <c r="D11" s="83"/>
      <c r="E11" s="83"/>
      <c r="F11" s="83"/>
      <c r="G11" s="84"/>
    </row>
    <row r="12" spans="1:7" x14ac:dyDescent="0.3">
      <c r="A12" s="22">
        <v>1</v>
      </c>
      <c r="B12" s="3" t="s">
        <v>0</v>
      </c>
      <c r="C12" s="23">
        <f>719.6+27</f>
        <v>746.6</v>
      </c>
      <c r="D12" s="23">
        <v>34.299999999999997</v>
      </c>
      <c r="E12" s="22">
        <f t="shared" ref="E12:E18" si="2">C12+D12</f>
        <v>780.9</v>
      </c>
      <c r="F12" s="24">
        <f>E12*1.32</f>
        <v>1030.788</v>
      </c>
      <c r="G12" s="23" t="s">
        <v>20</v>
      </c>
    </row>
    <row r="13" spans="1:7" x14ac:dyDescent="0.3">
      <c r="A13" s="22">
        <v>2</v>
      </c>
      <c r="B13" s="3" t="s">
        <v>1</v>
      </c>
      <c r="C13" s="23">
        <f>722+28.5</f>
        <v>750.5</v>
      </c>
      <c r="D13" s="23">
        <v>36.200000000000003</v>
      </c>
      <c r="E13" s="22">
        <f t="shared" si="2"/>
        <v>786.7</v>
      </c>
      <c r="F13" s="24">
        <f t="shared" ref="F13:F18" si="3">E13*1.32</f>
        <v>1038.4440000000002</v>
      </c>
      <c r="G13" s="23" t="s">
        <v>20</v>
      </c>
    </row>
    <row r="14" spans="1:7" x14ac:dyDescent="0.3">
      <c r="A14" s="22">
        <v>3</v>
      </c>
      <c r="B14" s="3" t="s">
        <v>2</v>
      </c>
      <c r="C14" s="23">
        <f>695.3+28</f>
        <v>723.3</v>
      </c>
      <c r="D14" s="23">
        <v>36.799999999999997</v>
      </c>
      <c r="E14" s="22">
        <f t="shared" si="2"/>
        <v>760.09999999999991</v>
      </c>
      <c r="F14" s="24">
        <f t="shared" si="3"/>
        <v>1003.3319999999999</v>
      </c>
      <c r="G14" s="23" t="s">
        <v>20</v>
      </c>
    </row>
    <row r="15" spans="1:7" x14ac:dyDescent="0.3">
      <c r="A15" s="22">
        <v>4</v>
      </c>
      <c r="B15" s="3" t="s">
        <v>3</v>
      </c>
      <c r="C15" s="23">
        <f>728.7+32.2+44.5</f>
        <v>805.40000000000009</v>
      </c>
      <c r="D15" s="23">
        <v>36.200000000000003</v>
      </c>
      <c r="E15" s="22">
        <f t="shared" si="2"/>
        <v>841.60000000000014</v>
      </c>
      <c r="F15" s="24">
        <f t="shared" si="3"/>
        <v>1110.9120000000003</v>
      </c>
      <c r="G15" s="23" t="s">
        <v>20</v>
      </c>
    </row>
    <row r="16" spans="1:7" x14ac:dyDescent="0.3">
      <c r="A16" s="22">
        <v>5</v>
      </c>
      <c r="B16" s="3" t="s">
        <v>4</v>
      </c>
      <c r="C16" s="23">
        <f>723.3+32.5</f>
        <v>755.8</v>
      </c>
      <c r="D16" s="23">
        <v>34.700000000000003</v>
      </c>
      <c r="E16" s="22">
        <f t="shared" si="2"/>
        <v>790.5</v>
      </c>
      <c r="F16" s="24">
        <f t="shared" si="3"/>
        <v>1043.46</v>
      </c>
      <c r="G16" s="23" t="s">
        <v>20</v>
      </c>
    </row>
    <row r="17" spans="1:10" x14ac:dyDescent="0.3">
      <c r="A17" s="22">
        <v>6</v>
      </c>
      <c r="B17" s="3" t="s">
        <v>5</v>
      </c>
      <c r="C17" s="23">
        <f>710.6+34.7</f>
        <v>745.30000000000007</v>
      </c>
      <c r="D17" s="23">
        <v>34.700000000000003</v>
      </c>
      <c r="E17" s="22">
        <f t="shared" si="2"/>
        <v>780.00000000000011</v>
      </c>
      <c r="F17" s="24">
        <f t="shared" si="3"/>
        <v>1029.6000000000001</v>
      </c>
      <c r="G17" s="23" t="s">
        <v>20</v>
      </c>
    </row>
    <row r="18" spans="1:10" x14ac:dyDescent="0.3">
      <c r="A18" s="22">
        <v>7</v>
      </c>
      <c r="B18" s="3" t="s">
        <v>6</v>
      </c>
      <c r="C18" s="23">
        <f>735+31.5+34</f>
        <v>800.5</v>
      </c>
      <c r="D18" s="23">
        <v>38</v>
      </c>
      <c r="E18" s="22">
        <f t="shared" si="2"/>
        <v>838.5</v>
      </c>
      <c r="F18" s="24">
        <f t="shared" si="3"/>
        <v>1106.8200000000002</v>
      </c>
      <c r="G18" s="23" t="s">
        <v>20</v>
      </c>
    </row>
    <row r="20" spans="1:10" customFormat="1" x14ac:dyDescent="0.3">
      <c r="E20" s="15" t="s">
        <v>33</v>
      </c>
      <c r="F20" s="16">
        <f>SUM(F4:F10)+SUM(F12:F18)</f>
        <v>14191.848000000002</v>
      </c>
      <c r="I20" s="2"/>
      <c r="J20" s="2"/>
    </row>
    <row r="21" spans="1:10" customFormat="1" x14ac:dyDescent="0.3">
      <c r="E21" s="15" t="s">
        <v>50</v>
      </c>
      <c r="F21" s="16">
        <f>F20*5</f>
        <v>70959.240000000005</v>
      </c>
      <c r="I21" s="2"/>
      <c r="J21" s="2"/>
    </row>
  </sheetData>
  <mergeCells count="3">
    <mergeCell ref="A1:G1"/>
    <mergeCell ref="A3:G3"/>
    <mergeCell ref="A11:G1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F10" sqref="F10"/>
    </sheetView>
  </sheetViews>
  <sheetFormatPr defaultRowHeight="15" x14ac:dyDescent="0.25"/>
  <cols>
    <col min="1" max="1" width="9.28515625" bestFit="1" customWidth="1"/>
    <col min="2" max="2" width="17.85546875" customWidth="1"/>
    <col min="3" max="3" width="16.140625" customWidth="1"/>
    <col min="4" max="4" width="11.5703125" customWidth="1"/>
    <col min="5" max="5" width="12.5703125" customWidth="1"/>
    <col min="6" max="6" width="9.5703125" bestFit="1" customWidth="1"/>
  </cols>
  <sheetData>
    <row r="1" spans="1:6" ht="17.25" x14ac:dyDescent="0.35">
      <c r="A1" s="79" t="s">
        <v>23</v>
      </c>
      <c r="B1" s="79"/>
      <c r="C1" s="79"/>
      <c r="D1" s="79"/>
      <c r="E1" s="79"/>
    </row>
    <row r="2" spans="1:6" ht="15" customHeight="1" x14ac:dyDescent="0.25">
      <c r="A2" s="73" t="s">
        <v>10</v>
      </c>
      <c r="B2" s="73" t="s">
        <v>11</v>
      </c>
      <c r="C2" s="73" t="s">
        <v>26</v>
      </c>
      <c r="D2" s="73" t="s">
        <v>13</v>
      </c>
      <c r="E2" s="74" t="s">
        <v>14</v>
      </c>
      <c r="F2" s="74" t="s">
        <v>32</v>
      </c>
    </row>
    <row r="3" spans="1:6" ht="15" customHeight="1" x14ac:dyDescent="0.25">
      <c r="A3" s="73"/>
      <c r="B3" s="73"/>
      <c r="C3" s="73"/>
      <c r="D3" s="73"/>
      <c r="E3" s="74"/>
      <c r="F3" s="74"/>
    </row>
    <row r="4" spans="1:6" ht="15" customHeight="1" x14ac:dyDescent="0.25">
      <c r="A4" s="73" t="s">
        <v>51</v>
      </c>
      <c r="B4" s="73"/>
      <c r="C4" s="73"/>
      <c r="D4" s="73"/>
      <c r="E4" s="73"/>
      <c r="F4" s="73"/>
    </row>
    <row r="5" spans="1:6" ht="16.5" x14ac:dyDescent="0.25">
      <c r="A5" s="3">
        <v>1</v>
      </c>
      <c r="B5" s="3">
        <v>1</v>
      </c>
      <c r="C5" s="3" t="s">
        <v>0</v>
      </c>
      <c r="D5" s="3" t="s">
        <v>20</v>
      </c>
      <c r="E5" s="8">
        <v>77.81</v>
      </c>
      <c r="F5" s="14">
        <v>1312</v>
      </c>
    </row>
    <row r="6" spans="1:6" ht="16.5" x14ac:dyDescent="0.25">
      <c r="A6" s="3">
        <v>2</v>
      </c>
      <c r="B6" s="3">
        <v>1</v>
      </c>
      <c r="C6" s="3" t="s">
        <v>1</v>
      </c>
      <c r="D6" s="3" t="s">
        <v>20</v>
      </c>
      <c r="E6" s="8">
        <v>75.400000000000006</v>
      </c>
      <c r="F6" s="14">
        <v>1266</v>
      </c>
    </row>
    <row r="7" spans="1:6" ht="16.5" x14ac:dyDescent="0.25">
      <c r="A7" s="3">
        <v>3</v>
      </c>
      <c r="B7" s="3">
        <v>1</v>
      </c>
      <c r="C7" s="3" t="s">
        <v>2</v>
      </c>
      <c r="D7" s="3" t="s">
        <v>20</v>
      </c>
      <c r="E7" s="8">
        <v>80.08</v>
      </c>
      <c r="F7" s="14">
        <v>1333</v>
      </c>
    </row>
    <row r="8" spans="1:6" ht="16.5" x14ac:dyDescent="0.25">
      <c r="A8" s="3">
        <v>4</v>
      </c>
      <c r="B8" s="3">
        <v>1</v>
      </c>
      <c r="C8" s="3" t="s">
        <v>3</v>
      </c>
      <c r="D8" s="3" t="s">
        <v>20</v>
      </c>
      <c r="E8" s="8">
        <v>76.430000000000007</v>
      </c>
      <c r="F8" s="14">
        <v>1278</v>
      </c>
    </row>
    <row r="9" spans="1:6" ht="16.5" x14ac:dyDescent="0.25">
      <c r="A9" s="3">
        <v>5</v>
      </c>
      <c r="B9" s="3">
        <v>1</v>
      </c>
      <c r="C9" s="3" t="s">
        <v>4</v>
      </c>
      <c r="D9" s="3" t="s">
        <v>20</v>
      </c>
      <c r="E9" s="8">
        <v>75.97</v>
      </c>
      <c r="F9" s="14">
        <v>1312</v>
      </c>
    </row>
    <row r="10" spans="1:6" ht="16.5" x14ac:dyDescent="0.25">
      <c r="A10" s="3">
        <v>6</v>
      </c>
      <c r="B10" s="3">
        <v>1</v>
      </c>
      <c r="C10" s="3" t="s">
        <v>5</v>
      </c>
      <c r="D10" s="3" t="s">
        <v>20</v>
      </c>
      <c r="E10" s="8">
        <v>80.13</v>
      </c>
      <c r="F10" s="14">
        <v>1419</v>
      </c>
    </row>
    <row r="11" spans="1:6" ht="16.5" x14ac:dyDescent="0.25">
      <c r="A11" s="3">
        <v>7</v>
      </c>
      <c r="B11" s="3">
        <v>2</v>
      </c>
      <c r="C11" s="3" t="s">
        <v>0</v>
      </c>
      <c r="D11" s="3" t="s">
        <v>20</v>
      </c>
      <c r="E11" s="8">
        <v>77.81</v>
      </c>
      <c r="F11" s="14">
        <v>1312</v>
      </c>
    </row>
    <row r="12" spans="1:6" ht="16.5" x14ac:dyDescent="0.25">
      <c r="A12" s="3">
        <v>8</v>
      </c>
      <c r="B12" s="3">
        <v>2</v>
      </c>
      <c r="C12" s="3" t="s">
        <v>1</v>
      </c>
      <c r="D12" s="3" t="s">
        <v>20</v>
      </c>
      <c r="E12" s="8">
        <v>75.400000000000006</v>
      </c>
      <c r="F12" s="14">
        <v>1266</v>
      </c>
    </row>
    <row r="13" spans="1:6" ht="16.5" x14ac:dyDescent="0.25">
      <c r="A13" s="3">
        <v>9</v>
      </c>
      <c r="B13" s="3">
        <v>2</v>
      </c>
      <c r="C13" s="3" t="s">
        <v>2</v>
      </c>
      <c r="D13" s="3" t="s">
        <v>20</v>
      </c>
      <c r="E13" s="8">
        <v>80.08</v>
      </c>
      <c r="F13" s="14">
        <v>1333</v>
      </c>
    </row>
    <row r="14" spans="1:6" ht="16.5" x14ac:dyDescent="0.25">
      <c r="A14" s="3">
        <v>10</v>
      </c>
      <c r="B14" s="3">
        <v>2</v>
      </c>
      <c r="C14" s="3" t="s">
        <v>3</v>
      </c>
      <c r="D14" s="3" t="s">
        <v>20</v>
      </c>
      <c r="E14" s="8">
        <v>76.430000000000007</v>
      </c>
      <c r="F14" s="14">
        <v>1278</v>
      </c>
    </row>
    <row r="15" spans="1:6" ht="16.5" x14ac:dyDescent="0.25">
      <c r="A15" s="3">
        <v>11</v>
      </c>
      <c r="B15" s="3">
        <v>2</v>
      </c>
      <c r="C15" s="3" t="s">
        <v>4</v>
      </c>
      <c r="D15" s="3" t="s">
        <v>20</v>
      </c>
      <c r="E15" s="8">
        <v>75.97</v>
      </c>
      <c r="F15" s="14">
        <v>1312</v>
      </c>
    </row>
    <row r="16" spans="1:6" ht="16.5" x14ac:dyDescent="0.25">
      <c r="A16" s="3">
        <v>12</v>
      </c>
      <c r="B16" s="3">
        <v>2</v>
      </c>
      <c r="C16" s="3" t="s">
        <v>5</v>
      </c>
      <c r="D16" s="3" t="s">
        <v>20</v>
      </c>
      <c r="E16" s="8">
        <v>80.13</v>
      </c>
      <c r="F16" s="14">
        <v>1419</v>
      </c>
    </row>
    <row r="17" spans="1:9" ht="16.5" x14ac:dyDescent="0.25">
      <c r="A17" s="3">
        <v>13</v>
      </c>
      <c r="B17" s="3">
        <v>3</v>
      </c>
      <c r="C17" s="3" t="s">
        <v>0</v>
      </c>
      <c r="D17" s="3" t="s">
        <v>20</v>
      </c>
      <c r="E17" s="8">
        <v>84.7</v>
      </c>
      <c r="F17" s="14">
        <v>1442</v>
      </c>
    </row>
    <row r="18" spans="1:9" ht="16.5" x14ac:dyDescent="0.25">
      <c r="A18" s="3">
        <v>14</v>
      </c>
      <c r="B18" s="3">
        <v>3</v>
      </c>
      <c r="C18" s="3" t="s">
        <v>1</v>
      </c>
      <c r="D18" s="3" t="s">
        <v>20</v>
      </c>
      <c r="E18" s="8">
        <v>79.28</v>
      </c>
      <c r="F18" s="14">
        <v>1344</v>
      </c>
    </row>
    <row r="19" spans="1:9" ht="16.5" x14ac:dyDescent="0.25">
      <c r="A19" s="3">
        <v>15</v>
      </c>
      <c r="B19" s="3">
        <v>3</v>
      </c>
      <c r="C19" s="3" t="s">
        <v>2</v>
      </c>
      <c r="D19" s="3" t="s">
        <v>20</v>
      </c>
      <c r="E19" s="8">
        <v>71.239999999999995</v>
      </c>
      <c r="F19" s="14">
        <v>1196</v>
      </c>
    </row>
    <row r="20" spans="1:9" ht="16.5" x14ac:dyDescent="0.25">
      <c r="A20" s="3">
        <v>16</v>
      </c>
      <c r="B20" s="3">
        <v>3</v>
      </c>
      <c r="C20" s="3" t="s">
        <v>3</v>
      </c>
      <c r="D20" s="3" t="s">
        <v>20</v>
      </c>
      <c r="E20" s="8">
        <v>77.069999999999993</v>
      </c>
      <c r="F20" s="14">
        <v>1311</v>
      </c>
    </row>
    <row r="21" spans="1:9" ht="16.5" x14ac:dyDescent="0.25">
      <c r="A21" s="3">
        <v>17</v>
      </c>
      <c r="B21" s="3">
        <v>3</v>
      </c>
      <c r="C21" s="3" t="s">
        <v>4</v>
      </c>
      <c r="D21" s="3" t="s">
        <v>20</v>
      </c>
      <c r="E21" s="8">
        <v>80.760000000000005</v>
      </c>
      <c r="F21" s="14">
        <v>1402</v>
      </c>
    </row>
    <row r="22" spans="1:9" ht="16.5" x14ac:dyDescent="0.25">
      <c r="A22" s="3">
        <v>18</v>
      </c>
      <c r="B22" s="3">
        <v>3</v>
      </c>
      <c r="C22" s="3" t="s">
        <v>5</v>
      </c>
      <c r="D22" s="3" t="s">
        <v>20</v>
      </c>
      <c r="E22" s="8">
        <v>78.62</v>
      </c>
      <c r="F22" s="14">
        <v>1352</v>
      </c>
    </row>
    <row r="23" spans="1:9" ht="16.5" x14ac:dyDescent="0.25">
      <c r="A23" s="3">
        <v>19</v>
      </c>
      <c r="B23" s="3">
        <v>3</v>
      </c>
      <c r="C23" s="3" t="s">
        <v>6</v>
      </c>
      <c r="D23" s="3" t="s">
        <v>20</v>
      </c>
      <c r="E23" s="8">
        <v>79.819999999999993</v>
      </c>
      <c r="F23" s="14">
        <v>1356</v>
      </c>
    </row>
    <row r="24" spans="1:9" ht="16.5" x14ac:dyDescent="0.25">
      <c r="A24" s="3">
        <v>20</v>
      </c>
      <c r="B24" s="3">
        <v>3</v>
      </c>
      <c r="C24" s="3" t="s">
        <v>7</v>
      </c>
      <c r="D24" s="3" t="s">
        <v>20</v>
      </c>
      <c r="E24" s="8">
        <v>78.66</v>
      </c>
      <c r="F24" s="14">
        <v>1367</v>
      </c>
    </row>
    <row r="25" spans="1:9" ht="16.5" x14ac:dyDescent="0.25">
      <c r="A25" s="3">
        <v>21</v>
      </c>
      <c r="B25" s="3">
        <v>3</v>
      </c>
      <c r="C25" s="3" t="s">
        <v>8</v>
      </c>
      <c r="D25" s="3" t="s">
        <v>20</v>
      </c>
      <c r="E25" s="8">
        <v>75.66</v>
      </c>
      <c r="F25" s="14">
        <v>1275</v>
      </c>
    </row>
    <row r="26" spans="1:9" ht="16.5" x14ac:dyDescent="0.25">
      <c r="A26" s="3">
        <v>22</v>
      </c>
      <c r="B26" s="3">
        <v>4</v>
      </c>
      <c r="C26" s="3" t="s">
        <v>1</v>
      </c>
      <c r="D26" s="3" t="s">
        <v>20</v>
      </c>
      <c r="E26" s="8">
        <v>74.97</v>
      </c>
      <c r="F26" s="14">
        <v>1255</v>
      </c>
    </row>
    <row r="27" spans="1:9" ht="16.5" x14ac:dyDescent="0.25">
      <c r="A27" s="3">
        <v>23</v>
      </c>
      <c r="B27" s="3">
        <v>4</v>
      </c>
      <c r="C27" s="3" t="s">
        <v>2</v>
      </c>
      <c r="D27" s="3" t="s">
        <v>20</v>
      </c>
      <c r="E27" s="8">
        <v>74.63</v>
      </c>
      <c r="F27" s="14">
        <v>1251</v>
      </c>
    </row>
    <row r="28" spans="1:9" ht="16.5" x14ac:dyDescent="0.25">
      <c r="A28" s="3">
        <v>24</v>
      </c>
      <c r="B28" s="3">
        <v>4</v>
      </c>
      <c r="C28" s="3" t="s">
        <v>3</v>
      </c>
      <c r="D28" s="3" t="s">
        <v>20</v>
      </c>
      <c r="E28" s="8">
        <v>74.95</v>
      </c>
      <c r="F28" s="14">
        <v>1256</v>
      </c>
      <c r="I28" s="1"/>
    </row>
    <row r="29" spans="1:9" ht="16.5" x14ac:dyDescent="0.25">
      <c r="A29" s="3">
        <v>25</v>
      </c>
      <c r="B29" s="3">
        <v>4</v>
      </c>
      <c r="C29" s="3" t="s">
        <v>6</v>
      </c>
      <c r="D29" s="3" t="s">
        <v>20</v>
      </c>
      <c r="E29" s="8">
        <v>77.13</v>
      </c>
      <c r="F29" s="14">
        <v>1336</v>
      </c>
      <c r="I29" s="1"/>
    </row>
    <row r="30" spans="1:9" ht="16.5" x14ac:dyDescent="0.25">
      <c r="A30" s="3">
        <v>26</v>
      </c>
      <c r="B30" s="3">
        <v>4</v>
      </c>
      <c r="C30" s="3" t="s">
        <v>7</v>
      </c>
      <c r="D30" s="3" t="s">
        <v>20</v>
      </c>
      <c r="E30" s="8">
        <v>75.92</v>
      </c>
      <c r="F30" s="14">
        <v>1304</v>
      </c>
      <c r="I30" s="1"/>
    </row>
    <row r="31" spans="1:9" ht="16.5" x14ac:dyDescent="0.25">
      <c r="A31" s="3">
        <v>27</v>
      </c>
      <c r="B31" s="3">
        <v>4</v>
      </c>
      <c r="C31" s="3" t="s">
        <v>8</v>
      </c>
      <c r="D31" s="3" t="s">
        <v>28</v>
      </c>
      <c r="E31" s="8">
        <v>44.47</v>
      </c>
      <c r="F31" s="14">
        <v>789</v>
      </c>
      <c r="I31" s="1"/>
    </row>
    <row r="32" spans="1:9" ht="17.25" x14ac:dyDescent="0.25">
      <c r="A32" s="25"/>
      <c r="B32" s="26"/>
      <c r="C32" s="26"/>
      <c r="D32" s="29" t="s">
        <v>53</v>
      </c>
      <c r="E32" s="30">
        <f>SUM(E5:E31)</f>
        <v>2059.5200000000004</v>
      </c>
      <c r="F32" s="30">
        <f>SUM(F5:F31)</f>
        <v>35076</v>
      </c>
      <c r="I32" s="1"/>
    </row>
    <row r="33" spans="1:9" ht="16.5" x14ac:dyDescent="0.25">
      <c r="A33" s="89" t="s">
        <v>52</v>
      </c>
      <c r="B33" s="89"/>
      <c r="C33" s="89"/>
      <c r="D33" s="89"/>
      <c r="E33" s="89"/>
      <c r="F33" s="89"/>
      <c r="I33" s="1"/>
    </row>
    <row r="34" spans="1:9" ht="16.5" x14ac:dyDescent="0.25">
      <c r="A34" s="32">
        <v>1</v>
      </c>
      <c r="B34" s="32">
        <v>1</v>
      </c>
      <c r="C34" s="32" t="s">
        <v>6</v>
      </c>
      <c r="D34" s="32" t="s">
        <v>21</v>
      </c>
      <c r="E34" s="33">
        <v>101.52</v>
      </c>
      <c r="F34" s="38">
        <v>1723</v>
      </c>
      <c r="I34" s="1"/>
    </row>
    <row r="35" spans="1:9" ht="16.5" x14ac:dyDescent="0.25">
      <c r="A35" s="3">
        <v>2</v>
      </c>
      <c r="B35" s="3">
        <v>2</v>
      </c>
      <c r="C35" s="3" t="s">
        <v>6</v>
      </c>
      <c r="D35" s="3" t="s">
        <v>21</v>
      </c>
      <c r="E35" s="8">
        <v>101.52</v>
      </c>
      <c r="F35" s="14">
        <v>1723</v>
      </c>
      <c r="I35" s="1"/>
    </row>
    <row r="36" spans="1:9" ht="16.5" x14ac:dyDescent="0.25">
      <c r="A36" s="3">
        <v>3</v>
      </c>
      <c r="B36" s="3">
        <v>3</v>
      </c>
      <c r="C36" s="3" t="s">
        <v>9</v>
      </c>
      <c r="D36" s="3" t="s">
        <v>21</v>
      </c>
      <c r="E36" s="8">
        <v>100.15</v>
      </c>
      <c r="F36" s="14">
        <v>1754</v>
      </c>
      <c r="I36" s="1"/>
    </row>
    <row r="37" spans="1:9" ht="16.5" x14ac:dyDescent="0.25">
      <c r="A37" s="3">
        <v>4</v>
      </c>
      <c r="B37" s="3">
        <v>4</v>
      </c>
      <c r="C37" s="3" t="s">
        <v>0</v>
      </c>
      <c r="D37" s="3" t="s">
        <v>21</v>
      </c>
      <c r="E37" s="8">
        <v>98.45</v>
      </c>
      <c r="F37" s="14">
        <v>1624</v>
      </c>
      <c r="I37" s="1"/>
    </row>
    <row r="38" spans="1:9" ht="16.5" x14ac:dyDescent="0.25">
      <c r="A38" s="3">
        <v>5</v>
      </c>
      <c r="B38" s="3">
        <v>4</v>
      </c>
      <c r="C38" s="3" t="s">
        <v>4</v>
      </c>
      <c r="D38" s="3" t="s">
        <v>21</v>
      </c>
      <c r="E38" s="8">
        <v>102.82</v>
      </c>
      <c r="F38" s="14">
        <v>1738</v>
      </c>
    </row>
    <row r="39" spans="1:9" ht="16.5" x14ac:dyDescent="0.25">
      <c r="A39" s="3">
        <v>6</v>
      </c>
      <c r="B39" s="3">
        <v>4</v>
      </c>
      <c r="C39" s="3" t="s">
        <v>5</v>
      </c>
      <c r="D39" s="3" t="s">
        <v>21</v>
      </c>
      <c r="E39" s="8">
        <v>104.66</v>
      </c>
      <c r="F39" s="14">
        <v>1791</v>
      </c>
    </row>
    <row r="40" spans="1:9" ht="16.5" x14ac:dyDescent="0.25">
      <c r="A40" s="3">
        <v>7</v>
      </c>
      <c r="B40" s="3">
        <v>4</v>
      </c>
      <c r="C40" s="3" t="s">
        <v>9</v>
      </c>
      <c r="D40" s="3" t="s">
        <v>21</v>
      </c>
      <c r="E40" s="8">
        <v>93.5</v>
      </c>
      <c r="F40" s="14">
        <v>1543</v>
      </c>
    </row>
    <row r="41" spans="1:9" ht="17.25" x14ac:dyDescent="0.25">
      <c r="A41" s="25"/>
      <c r="B41" s="26"/>
      <c r="C41" s="26"/>
      <c r="D41" s="29" t="s">
        <v>53</v>
      </c>
      <c r="E41" s="30">
        <f>SUM(E34:E40)</f>
        <v>702.62</v>
      </c>
      <c r="F41" s="30">
        <f>SUM(F34:F40)</f>
        <v>11896</v>
      </c>
    </row>
    <row r="43" spans="1:9" s="28" customFormat="1" ht="51.75" x14ac:dyDescent="0.35">
      <c r="A43" s="20" t="s">
        <v>10</v>
      </c>
      <c r="B43" s="20" t="s">
        <v>55</v>
      </c>
      <c r="C43" s="20" t="s">
        <v>57</v>
      </c>
      <c r="D43" s="20" t="s">
        <v>56</v>
      </c>
      <c r="E43" s="6"/>
    </row>
    <row r="44" spans="1:9" ht="16.5" x14ac:dyDescent="0.3">
      <c r="A44" s="22">
        <v>1</v>
      </c>
      <c r="B44" s="22" t="s">
        <v>54</v>
      </c>
      <c r="C44" s="27">
        <f>F32</f>
        <v>35076</v>
      </c>
      <c r="D44" s="27">
        <f>C44*4</f>
        <v>140304</v>
      </c>
    </row>
    <row r="45" spans="1:9" ht="16.5" x14ac:dyDescent="0.3">
      <c r="A45" s="22">
        <v>2</v>
      </c>
      <c r="B45" s="22" t="s">
        <v>59</v>
      </c>
      <c r="C45" s="27">
        <f>F41</f>
        <v>11896</v>
      </c>
      <c r="D45" s="27">
        <f>C45*4</f>
        <v>47584</v>
      </c>
    </row>
    <row r="46" spans="1:9" ht="17.25" x14ac:dyDescent="0.35">
      <c r="A46" s="90" t="s">
        <v>53</v>
      </c>
      <c r="B46" s="91"/>
      <c r="C46" s="92"/>
      <c r="D46" s="31">
        <f>SUM(D44:D45)</f>
        <v>187888</v>
      </c>
    </row>
    <row r="47" spans="1:9" ht="17.25" x14ac:dyDescent="0.35">
      <c r="A47" s="36"/>
      <c r="B47" s="36"/>
      <c r="C47" s="34"/>
      <c r="D47" s="35"/>
    </row>
    <row r="48" spans="1:9" ht="16.5" x14ac:dyDescent="0.3">
      <c r="A48" s="37"/>
      <c r="B48" s="78" t="s">
        <v>58</v>
      </c>
      <c r="C48" s="78"/>
      <c r="D48" s="39">
        <f>1244.85*10.76</f>
        <v>13394.585999999999</v>
      </c>
    </row>
  </sheetData>
  <autoFilter ref="A2:E31"/>
  <mergeCells count="11">
    <mergeCell ref="A1:E1"/>
    <mergeCell ref="A2:A3"/>
    <mergeCell ref="C2:C3"/>
    <mergeCell ref="D2:D3"/>
    <mergeCell ref="E2:E3"/>
    <mergeCell ref="F2:F3"/>
    <mergeCell ref="A33:F33"/>
    <mergeCell ref="A4:F4"/>
    <mergeCell ref="B48:C48"/>
    <mergeCell ref="A46:C46"/>
    <mergeCell ref="B2:B3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opLeftCell="A13" workbookViewId="0">
      <selection activeCell="F4" sqref="F4"/>
    </sheetView>
  </sheetViews>
  <sheetFormatPr defaultRowHeight="15" x14ac:dyDescent="0.25"/>
  <cols>
    <col min="2" max="2" width="9.140625" style="46"/>
    <col min="5" max="6" width="20.42578125" customWidth="1"/>
    <col min="7" max="7" width="11.28515625" bestFit="1" customWidth="1"/>
  </cols>
  <sheetData>
    <row r="1" spans="1:7" ht="18" x14ac:dyDescent="0.35">
      <c r="A1" s="94" t="s">
        <v>64</v>
      </c>
      <c r="B1" s="94"/>
      <c r="C1" s="94"/>
      <c r="D1" s="94"/>
      <c r="E1" s="94"/>
      <c r="F1" s="94"/>
      <c r="G1" s="94"/>
    </row>
    <row r="2" spans="1:7" ht="67.5" customHeight="1" x14ac:dyDescent="0.35">
      <c r="A2" s="93" t="s">
        <v>65</v>
      </c>
      <c r="B2" s="93"/>
      <c r="C2" s="93"/>
      <c r="D2" s="93"/>
      <c r="E2" s="93"/>
      <c r="F2" s="93"/>
      <c r="G2" s="93"/>
    </row>
    <row r="3" spans="1:7" ht="18" x14ac:dyDescent="0.35">
      <c r="A3" s="47" t="s">
        <v>10</v>
      </c>
      <c r="B3" s="47" t="s">
        <v>11</v>
      </c>
      <c r="C3" s="47" t="s">
        <v>60</v>
      </c>
      <c r="D3" s="47" t="s">
        <v>41</v>
      </c>
      <c r="E3" s="47" t="s">
        <v>61</v>
      </c>
      <c r="F3" s="47" t="s">
        <v>62</v>
      </c>
      <c r="G3" s="47" t="s">
        <v>63</v>
      </c>
    </row>
    <row r="4" spans="1:7" ht="16.5" x14ac:dyDescent="0.25">
      <c r="A4" s="40">
        <v>1</v>
      </c>
      <c r="B4" s="40">
        <v>1</v>
      </c>
      <c r="C4" s="40">
        <v>1</v>
      </c>
      <c r="D4" s="40" t="s">
        <v>0</v>
      </c>
      <c r="E4" s="40" t="s">
        <v>20</v>
      </c>
      <c r="F4" s="8">
        <v>77.81</v>
      </c>
      <c r="G4" s="8"/>
    </row>
    <row r="5" spans="1:7" ht="16.5" x14ac:dyDescent="0.25">
      <c r="A5" s="40">
        <v>2</v>
      </c>
      <c r="B5" s="40">
        <v>1</v>
      </c>
      <c r="C5" s="40">
        <v>1</v>
      </c>
      <c r="D5" s="40" t="s">
        <v>1</v>
      </c>
      <c r="E5" s="40" t="s">
        <v>20</v>
      </c>
      <c r="F5" s="8">
        <v>75.400000000000006</v>
      </c>
      <c r="G5" s="8"/>
    </row>
    <row r="6" spans="1:7" ht="16.5" x14ac:dyDescent="0.25">
      <c r="A6" s="40">
        <v>3</v>
      </c>
      <c r="B6" s="40">
        <v>1</v>
      </c>
      <c r="C6" s="40">
        <v>1</v>
      </c>
      <c r="D6" s="40" t="s">
        <v>2</v>
      </c>
      <c r="E6" s="40" t="s">
        <v>20</v>
      </c>
      <c r="F6" s="8">
        <v>80.08</v>
      </c>
      <c r="G6" s="8"/>
    </row>
    <row r="7" spans="1:7" ht="16.5" x14ac:dyDescent="0.25">
      <c r="A7" s="40">
        <v>4</v>
      </c>
      <c r="B7" s="40">
        <v>1</v>
      </c>
      <c r="C7" s="40">
        <v>1</v>
      </c>
      <c r="D7" s="40" t="s">
        <v>3</v>
      </c>
      <c r="E7" s="40" t="s">
        <v>20</v>
      </c>
      <c r="F7" s="8">
        <v>76.430000000000007</v>
      </c>
      <c r="G7" s="8"/>
    </row>
    <row r="8" spans="1:7" ht="16.5" x14ac:dyDescent="0.25">
      <c r="A8" s="40">
        <v>5</v>
      </c>
      <c r="B8" s="40">
        <v>1</v>
      </c>
      <c r="C8" s="40">
        <v>1</v>
      </c>
      <c r="D8" s="40" t="s">
        <v>4</v>
      </c>
      <c r="E8" s="40" t="s">
        <v>20</v>
      </c>
      <c r="F8" s="8">
        <v>75.97</v>
      </c>
      <c r="G8" s="8"/>
    </row>
    <row r="9" spans="1:7" ht="16.5" x14ac:dyDescent="0.25">
      <c r="A9" s="40">
        <v>6</v>
      </c>
      <c r="B9" s="40">
        <v>1</v>
      </c>
      <c r="C9" s="40">
        <v>1</v>
      </c>
      <c r="D9" s="40" t="s">
        <v>5</v>
      </c>
      <c r="E9" s="40" t="s">
        <v>20</v>
      </c>
      <c r="F9" s="8">
        <v>80.13</v>
      </c>
      <c r="G9" s="8"/>
    </row>
    <row r="10" spans="1:7" ht="16.5" x14ac:dyDescent="0.25">
      <c r="A10" s="40">
        <v>7</v>
      </c>
      <c r="B10" s="40">
        <v>1</v>
      </c>
      <c r="C10" s="40">
        <v>1</v>
      </c>
      <c r="D10" s="40" t="s">
        <v>6</v>
      </c>
      <c r="E10" s="40" t="s">
        <v>21</v>
      </c>
      <c r="F10" s="8">
        <v>101.52</v>
      </c>
      <c r="G10" s="8"/>
    </row>
    <row r="11" spans="1:7" ht="16.5" x14ac:dyDescent="0.25">
      <c r="A11" s="40">
        <v>8</v>
      </c>
      <c r="B11" s="40">
        <v>1</v>
      </c>
      <c r="C11" s="40">
        <v>2</v>
      </c>
      <c r="D11" s="40" t="s">
        <v>0</v>
      </c>
      <c r="E11" s="40" t="s">
        <v>20</v>
      </c>
      <c r="F11" s="8">
        <v>77.81</v>
      </c>
      <c r="G11" s="8"/>
    </row>
    <row r="12" spans="1:7" ht="16.5" x14ac:dyDescent="0.25">
      <c r="A12" s="40">
        <v>9</v>
      </c>
      <c r="B12" s="40">
        <v>1</v>
      </c>
      <c r="C12" s="40">
        <v>2</v>
      </c>
      <c r="D12" s="40" t="s">
        <v>1</v>
      </c>
      <c r="E12" s="40" t="s">
        <v>20</v>
      </c>
      <c r="F12" s="8">
        <v>75.400000000000006</v>
      </c>
      <c r="G12" s="8"/>
    </row>
    <row r="13" spans="1:7" ht="16.5" x14ac:dyDescent="0.25">
      <c r="A13" s="40">
        <v>10</v>
      </c>
      <c r="B13" s="40">
        <v>1</v>
      </c>
      <c r="C13" s="40">
        <v>2</v>
      </c>
      <c r="D13" s="40" t="s">
        <v>2</v>
      </c>
      <c r="E13" s="40" t="s">
        <v>20</v>
      </c>
      <c r="F13" s="8">
        <v>80.08</v>
      </c>
      <c r="G13" s="8"/>
    </row>
    <row r="14" spans="1:7" ht="16.5" x14ac:dyDescent="0.25">
      <c r="A14" s="40">
        <v>11</v>
      </c>
      <c r="B14" s="40">
        <v>1</v>
      </c>
      <c r="C14" s="40">
        <v>2</v>
      </c>
      <c r="D14" s="40" t="s">
        <v>3</v>
      </c>
      <c r="E14" s="40" t="s">
        <v>20</v>
      </c>
      <c r="F14" s="8">
        <v>76.430000000000007</v>
      </c>
      <c r="G14" s="8"/>
    </row>
    <row r="15" spans="1:7" ht="16.5" x14ac:dyDescent="0.25">
      <c r="A15" s="40">
        <v>12</v>
      </c>
      <c r="B15" s="40">
        <v>1</v>
      </c>
      <c r="C15" s="40">
        <v>2</v>
      </c>
      <c r="D15" s="40" t="s">
        <v>4</v>
      </c>
      <c r="E15" s="40" t="s">
        <v>20</v>
      </c>
      <c r="F15" s="8">
        <v>75.97</v>
      </c>
      <c r="G15" s="8"/>
    </row>
    <row r="16" spans="1:7" ht="16.5" x14ac:dyDescent="0.25">
      <c r="A16" s="40">
        <v>13</v>
      </c>
      <c r="B16" s="40">
        <v>1</v>
      </c>
      <c r="C16" s="40">
        <v>2</v>
      </c>
      <c r="D16" s="40" t="s">
        <v>5</v>
      </c>
      <c r="E16" s="40" t="s">
        <v>20</v>
      </c>
      <c r="F16" s="8">
        <v>80.13</v>
      </c>
      <c r="G16" s="8"/>
    </row>
    <row r="17" spans="1:7" ht="16.5" x14ac:dyDescent="0.25">
      <c r="A17" s="40">
        <v>14</v>
      </c>
      <c r="B17" s="40">
        <v>1</v>
      </c>
      <c r="C17" s="40">
        <v>2</v>
      </c>
      <c r="D17" s="40" t="s">
        <v>6</v>
      </c>
      <c r="E17" s="40" t="s">
        <v>20</v>
      </c>
      <c r="F17" s="8">
        <v>101.52</v>
      </c>
      <c r="G17" s="8"/>
    </row>
    <row r="18" spans="1:7" ht="16.5" x14ac:dyDescent="0.25">
      <c r="A18" s="40">
        <v>15</v>
      </c>
      <c r="B18" s="40">
        <v>1</v>
      </c>
      <c r="C18" s="40">
        <v>3</v>
      </c>
      <c r="D18" s="40" t="s">
        <v>0</v>
      </c>
      <c r="E18" s="40" t="s">
        <v>20</v>
      </c>
      <c r="F18" s="8">
        <v>77.81</v>
      </c>
      <c r="G18" s="8"/>
    </row>
    <row r="19" spans="1:7" ht="16.5" x14ac:dyDescent="0.25">
      <c r="A19" s="40">
        <v>16</v>
      </c>
      <c r="B19" s="40">
        <v>1</v>
      </c>
      <c r="C19" s="40">
        <v>3</v>
      </c>
      <c r="D19" s="40" t="s">
        <v>1</v>
      </c>
      <c r="E19" s="40" t="s">
        <v>20</v>
      </c>
      <c r="F19" s="8">
        <v>75.400000000000006</v>
      </c>
      <c r="G19" s="8"/>
    </row>
    <row r="20" spans="1:7" ht="16.5" x14ac:dyDescent="0.25">
      <c r="A20" s="40">
        <v>17</v>
      </c>
      <c r="B20" s="40">
        <v>1</v>
      </c>
      <c r="C20" s="40">
        <v>3</v>
      </c>
      <c r="D20" s="40" t="s">
        <v>2</v>
      </c>
      <c r="E20" s="40" t="s">
        <v>20</v>
      </c>
      <c r="F20" s="8">
        <v>80.08</v>
      </c>
      <c r="G20" s="8"/>
    </row>
    <row r="21" spans="1:7" ht="16.5" x14ac:dyDescent="0.25">
      <c r="A21" s="40">
        <v>18</v>
      </c>
      <c r="B21" s="40">
        <v>1</v>
      </c>
      <c r="C21" s="40">
        <v>3</v>
      </c>
      <c r="D21" s="40" t="s">
        <v>3</v>
      </c>
      <c r="E21" s="40" t="s">
        <v>20</v>
      </c>
      <c r="F21" s="8">
        <v>76.430000000000007</v>
      </c>
      <c r="G21" s="8"/>
    </row>
    <row r="22" spans="1:7" ht="16.5" x14ac:dyDescent="0.25">
      <c r="A22" s="40">
        <v>19</v>
      </c>
      <c r="B22" s="40">
        <v>1</v>
      </c>
      <c r="C22" s="40">
        <v>3</v>
      </c>
      <c r="D22" s="40" t="s">
        <v>4</v>
      </c>
      <c r="E22" s="40" t="s">
        <v>20</v>
      </c>
      <c r="F22" s="8">
        <v>75.97</v>
      </c>
      <c r="G22" s="8"/>
    </row>
    <row r="23" spans="1:7" ht="16.5" x14ac:dyDescent="0.25">
      <c r="A23" s="40">
        <v>20</v>
      </c>
      <c r="B23" s="40">
        <v>1</v>
      </c>
      <c r="C23" s="40">
        <v>3</v>
      </c>
      <c r="D23" s="40" t="s">
        <v>5</v>
      </c>
      <c r="E23" s="40" t="s">
        <v>20</v>
      </c>
      <c r="F23" s="8">
        <v>80.13</v>
      </c>
      <c r="G23" s="8"/>
    </row>
    <row r="24" spans="1:7" ht="16.5" x14ac:dyDescent="0.25">
      <c r="A24" s="40">
        <v>21</v>
      </c>
      <c r="B24" s="40">
        <v>1</v>
      </c>
      <c r="C24" s="40">
        <v>3</v>
      </c>
      <c r="D24" s="40" t="s">
        <v>6</v>
      </c>
      <c r="E24" s="40" t="s">
        <v>20</v>
      </c>
      <c r="F24" s="8">
        <v>101.52</v>
      </c>
      <c r="G24" s="8"/>
    </row>
    <row r="25" spans="1:7" ht="16.5" x14ac:dyDescent="0.25">
      <c r="A25" s="40">
        <v>22</v>
      </c>
      <c r="B25" s="40">
        <v>1</v>
      </c>
      <c r="C25" s="40">
        <v>4</v>
      </c>
      <c r="D25" s="40" t="s">
        <v>0</v>
      </c>
      <c r="E25" s="40" t="s">
        <v>20</v>
      </c>
      <c r="F25" s="8">
        <v>77.81</v>
      </c>
      <c r="G25" s="8"/>
    </row>
    <row r="26" spans="1:7" ht="16.5" x14ac:dyDescent="0.25">
      <c r="A26" s="40">
        <v>23</v>
      </c>
      <c r="B26" s="40">
        <v>1</v>
      </c>
      <c r="C26" s="40">
        <v>4</v>
      </c>
      <c r="D26" s="40" t="s">
        <v>1</v>
      </c>
      <c r="E26" s="40" t="s">
        <v>20</v>
      </c>
      <c r="F26" s="8">
        <v>75.400000000000006</v>
      </c>
      <c r="G26" s="8"/>
    </row>
    <row r="27" spans="1:7" ht="16.5" x14ac:dyDescent="0.25">
      <c r="A27" s="40">
        <v>24</v>
      </c>
      <c r="B27" s="40">
        <v>1</v>
      </c>
      <c r="C27" s="40">
        <v>4</v>
      </c>
      <c r="D27" s="40" t="s">
        <v>2</v>
      </c>
      <c r="E27" s="40" t="s">
        <v>20</v>
      </c>
      <c r="F27" s="8">
        <v>80.08</v>
      </c>
      <c r="G27" s="8"/>
    </row>
    <row r="28" spans="1:7" ht="16.5" x14ac:dyDescent="0.25">
      <c r="A28" s="40">
        <v>25</v>
      </c>
      <c r="B28" s="40">
        <v>1</v>
      </c>
      <c r="C28" s="40">
        <v>4</v>
      </c>
      <c r="D28" s="40" t="s">
        <v>3</v>
      </c>
      <c r="E28" s="40" t="s">
        <v>20</v>
      </c>
      <c r="F28" s="8">
        <v>76.430000000000007</v>
      </c>
      <c r="G28" s="8"/>
    </row>
    <row r="29" spans="1:7" ht="16.5" x14ac:dyDescent="0.25">
      <c r="A29" s="40">
        <v>26</v>
      </c>
      <c r="B29" s="40">
        <v>1</v>
      </c>
      <c r="C29" s="40">
        <v>4</v>
      </c>
      <c r="D29" s="40" t="s">
        <v>4</v>
      </c>
      <c r="E29" s="40" t="s">
        <v>20</v>
      </c>
      <c r="F29" s="8">
        <v>75.97</v>
      </c>
      <c r="G29" s="8"/>
    </row>
    <row r="30" spans="1:7" ht="16.5" x14ac:dyDescent="0.25">
      <c r="A30" s="40">
        <v>27</v>
      </c>
      <c r="B30" s="40">
        <v>1</v>
      </c>
      <c r="C30" s="40">
        <v>4</v>
      </c>
      <c r="D30" s="40" t="s">
        <v>5</v>
      </c>
      <c r="E30" s="40" t="s">
        <v>20</v>
      </c>
      <c r="F30" s="8">
        <v>80.13</v>
      </c>
      <c r="G30" s="8"/>
    </row>
    <row r="31" spans="1:7" ht="16.5" x14ac:dyDescent="0.25">
      <c r="A31" s="40">
        <v>28</v>
      </c>
      <c r="B31" s="40">
        <v>1</v>
      </c>
      <c r="C31" s="40">
        <v>4</v>
      </c>
      <c r="D31" s="40" t="s">
        <v>6</v>
      </c>
      <c r="E31" s="40" t="s">
        <v>20</v>
      </c>
      <c r="F31" s="8">
        <v>101.52</v>
      </c>
      <c r="G31" s="8"/>
    </row>
    <row r="32" spans="1:7" ht="16.5" x14ac:dyDescent="0.25">
      <c r="A32" s="40">
        <v>29</v>
      </c>
      <c r="B32" s="40">
        <v>2</v>
      </c>
      <c r="C32" s="40">
        <v>1</v>
      </c>
      <c r="D32" s="40" t="s">
        <v>0</v>
      </c>
      <c r="E32" s="40" t="s">
        <v>20</v>
      </c>
      <c r="F32" s="8">
        <v>77.81</v>
      </c>
      <c r="G32" s="8"/>
    </row>
    <row r="33" spans="1:7" ht="16.5" x14ac:dyDescent="0.25">
      <c r="A33" s="40">
        <v>30</v>
      </c>
      <c r="B33" s="40">
        <v>2</v>
      </c>
      <c r="C33" s="40">
        <v>1</v>
      </c>
      <c r="D33" s="40" t="s">
        <v>1</v>
      </c>
      <c r="E33" s="40" t="s">
        <v>20</v>
      </c>
      <c r="F33" s="8">
        <v>75.400000000000006</v>
      </c>
      <c r="G33" s="8"/>
    </row>
    <row r="34" spans="1:7" ht="16.5" x14ac:dyDescent="0.25">
      <c r="A34" s="40">
        <v>31</v>
      </c>
      <c r="B34" s="40">
        <v>2</v>
      </c>
      <c r="C34" s="40">
        <v>1</v>
      </c>
      <c r="D34" s="40" t="s">
        <v>2</v>
      </c>
      <c r="E34" s="40" t="s">
        <v>20</v>
      </c>
      <c r="F34" s="8">
        <v>80.08</v>
      </c>
      <c r="G34" s="8"/>
    </row>
    <row r="35" spans="1:7" ht="16.5" x14ac:dyDescent="0.25">
      <c r="A35" s="40">
        <v>32</v>
      </c>
      <c r="B35" s="40">
        <v>2</v>
      </c>
      <c r="C35" s="40">
        <v>1</v>
      </c>
      <c r="D35" s="40" t="s">
        <v>3</v>
      </c>
      <c r="E35" s="40" t="s">
        <v>20</v>
      </c>
      <c r="F35" s="8">
        <v>76.430000000000007</v>
      </c>
      <c r="G35" s="8"/>
    </row>
    <row r="36" spans="1:7" ht="16.5" x14ac:dyDescent="0.25">
      <c r="A36" s="40">
        <v>33</v>
      </c>
      <c r="B36" s="40">
        <v>2</v>
      </c>
      <c r="C36" s="40">
        <v>1</v>
      </c>
      <c r="D36" s="40" t="s">
        <v>4</v>
      </c>
      <c r="E36" s="40" t="s">
        <v>20</v>
      </c>
      <c r="F36" s="8">
        <v>75.97</v>
      </c>
      <c r="G36" s="8"/>
    </row>
    <row r="37" spans="1:7" ht="16.5" x14ac:dyDescent="0.25">
      <c r="A37" s="40">
        <v>34</v>
      </c>
      <c r="B37" s="40">
        <v>2</v>
      </c>
      <c r="C37" s="40">
        <v>1</v>
      </c>
      <c r="D37" s="40" t="s">
        <v>5</v>
      </c>
      <c r="E37" s="40" t="s">
        <v>20</v>
      </c>
      <c r="F37" s="8">
        <v>80.13</v>
      </c>
      <c r="G37" s="8"/>
    </row>
    <row r="38" spans="1:7" ht="16.5" x14ac:dyDescent="0.25">
      <c r="A38" s="40">
        <v>35</v>
      </c>
      <c r="B38" s="40">
        <v>2</v>
      </c>
      <c r="C38" s="40">
        <v>1</v>
      </c>
      <c r="D38" s="40" t="s">
        <v>6</v>
      </c>
      <c r="E38" s="40" t="s">
        <v>21</v>
      </c>
      <c r="F38" s="8">
        <v>101.52</v>
      </c>
      <c r="G38" s="8"/>
    </row>
    <row r="39" spans="1:7" ht="16.5" x14ac:dyDescent="0.25">
      <c r="A39" s="40">
        <v>36</v>
      </c>
      <c r="B39" s="40">
        <v>2</v>
      </c>
      <c r="C39" s="40">
        <v>2</v>
      </c>
      <c r="D39" s="40" t="s">
        <v>0</v>
      </c>
      <c r="E39" s="40" t="s">
        <v>20</v>
      </c>
      <c r="F39" s="8">
        <v>77.81</v>
      </c>
      <c r="G39" s="8"/>
    </row>
    <row r="40" spans="1:7" ht="16.5" x14ac:dyDescent="0.25">
      <c r="A40" s="40">
        <v>37</v>
      </c>
      <c r="B40" s="40">
        <v>2</v>
      </c>
      <c r="C40" s="40">
        <v>2</v>
      </c>
      <c r="D40" s="40" t="s">
        <v>1</v>
      </c>
      <c r="E40" s="40" t="s">
        <v>20</v>
      </c>
      <c r="F40" s="8">
        <v>75.400000000000006</v>
      </c>
      <c r="G40" s="8"/>
    </row>
    <row r="41" spans="1:7" ht="16.5" x14ac:dyDescent="0.25">
      <c r="A41" s="40">
        <v>38</v>
      </c>
      <c r="B41" s="40">
        <v>2</v>
      </c>
      <c r="C41" s="40">
        <v>2</v>
      </c>
      <c r="D41" s="40" t="s">
        <v>2</v>
      </c>
      <c r="E41" s="40" t="s">
        <v>20</v>
      </c>
      <c r="F41" s="8">
        <v>80.08</v>
      </c>
      <c r="G41" s="8"/>
    </row>
    <row r="42" spans="1:7" ht="16.5" x14ac:dyDescent="0.25">
      <c r="A42" s="40">
        <v>39</v>
      </c>
      <c r="B42" s="40">
        <v>2</v>
      </c>
      <c r="C42" s="40">
        <v>2</v>
      </c>
      <c r="D42" s="40" t="s">
        <v>3</v>
      </c>
      <c r="E42" s="40" t="s">
        <v>20</v>
      </c>
      <c r="F42" s="8">
        <v>76.430000000000007</v>
      </c>
      <c r="G42" s="8"/>
    </row>
    <row r="43" spans="1:7" ht="16.5" x14ac:dyDescent="0.25">
      <c r="A43" s="40">
        <v>40</v>
      </c>
      <c r="B43" s="40">
        <v>2</v>
      </c>
      <c r="C43" s="40">
        <v>2</v>
      </c>
      <c r="D43" s="40" t="s">
        <v>4</v>
      </c>
      <c r="E43" s="40" t="s">
        <v>20</v>
      </c>
      <c r="F43" s="8">
        <v>75.97</v>
      </c>
      <c r="G43" s="8"/>
    </row>
    <row r="44" spans="1:7" ht="16.5" x14ac:dyDescent="0.25">
      <c r="A44" s="40">
        <v>41</v>
      </c>
      <c r="B44" s="40">
        <v>2</v>
      </c>
      <c r="C44" s="40">
        <v>2</v>
      </c>
      <c r="D44" s="40" t="s">
        <v>5</v>
      </c>
      <c r="E44" s="40" t="s">
        <v>20</v>
      </c>
      <c r="F44" s="8">
        <v>80.13</v>
      </c>
      <c r="G44" s="8"/>
    </row>
    <row r="45" spans="1:7" ht="16.5" x14ac:dyDescent="0.25">
      <c r="A45" s="40">
        <v>42</v>
      </c>
      <c r="B45" s="40">
        <v>2</v>
      </c>
      <c r="C45" s="40">
        <v>2</v>
      </c>
      <c r="D45" s="40" t="s">
        <v>6</v>
      </c>
      <c r="E45" s="40" t="s">
        <v>20</v>
      </c>
      <c r="F45" s="8">
        <v>101.52</v>
      </c>
      <c r="G45" s="8"/>
    </row>
    <row r="46" spans="1:7" ht="16.5" x14ac:dyDescent="0.25">
      <c r="A46" s="40">
        <v>43</v>
      </c>
      <c r="B46" s="40">
        <v>2</v>
      </c>
      <c r="C46" s="40">
        <v>3</v>
      </c>
      <c r="D46" s="40" t="s">
        <v>0</v>
      </c>
      <c r="E46" s="40" t="s">
        <v>20</v>
      </c>
      <c r="F46" s="8">
        <v>77.81</v>
      </c>
      <c r="G46" s="8"/>
    </row>
    <row r="47" spans="1:7" ht="16.5" x14ac:dyDescent="0.25">
      <c r="A47" s="40">
        <v>44</v>
      </c>
      <c r="B47" s="40">
        <v>2</v>
      </c>
      <c r="C47" s="40">
        <v>3</v>
      </c>
      <c r="D47" s="40" t="s">
        <v>1</v>
      </c>
      <c r="E47" s="40" t="s">
        <v>20</v>
      </c>
      <c r="F47" s="8">
        <v>75.400000000000006</v>
      </c>
      <c r="G47" s="8"/>
    </row>
    <row r="48" spans="1:7" ht="16.5" x14ac:dyDescent="0.25">
      <c r="A48" s="40">
        <v>45</v>
      </c>
      <c r="B48" s="40">
        <v>2</v>
      </c>
      <c r="C48" s="40">
        <v>3</v>
      </c>
      <c r="D48" s="40" t="s">
        <v>2</v>
      </c>
      <c r="E48" s="40" t="s">
        <v>20</v>
      </c>
      <c r="F48" s="8">
        <v>80.08</v>
      </c>
      <c r="G48" s="8"/>
    </row>
    <row r="49" spans="1:7" ht="16.5" x14ac:dyDescent="0.25">
      <c r="A49" s="40">
        <v>46</v>
      </c>
      <c r="B49" s="40">
        <v>2</v>
      </c>
      <c r="C49" s="40">
        <v>3</v>
      </c>
      <c r="D49" s="40" t="s">
        <v>3</v>
      </c>
      <c r="E49" s="40" t="s">
        <v>20</v>
      </c>
      <c r="F49" s="8">
        <v>76.430000000000007</v>
      </c>
      <c r="G49" s="8"/>
    </row>
    <row r="50" spans="1:7" ht="16.5" x14ac:dyDescent="0.25">
      <c r="A50" s="40">
        <v>47</v>
      </c>
      <c r="B50" s="40">
        <v>2</v>
      </c>
      <c r="C50" s="40">
        <v>3</v>
      </c>
      <c r="D50" s="40" t="s">
        <v>4</v>
      </c>
      <c r="E50" s="40" t="s">
        <v>20</v>
      </c>
      <c r="F50" s="8">
        <v>75.97</v>
      </c>
      <c r="G50" s="8"/>
    </row>
    <row r="51" spans="1:7" ht="16.5" x14ac:dyDescent="0.25">
      <c r="A51" s="40">
        <v>48</v>
      </c>
      <c r="B51" s="40">
        <v>2</v>
      </c>
      <c r="C51" s="40">
        <v>3</v>
      </c>
      <c r="D51" s="40" t="s">
        <v>5</v>
      </c>
      <c r="E51" s="40" t="s">
        <v>20</v>
      </c>
      <c r="F51" s="8">
        <v>80.13</v>
      </c>
      <c r="G51" s="8"/>
    </row>
    <row r="52" spans="1:7" ht="16.5" x14ac:dyDescent="0.25">
      <c r="A52" s="40">
        <v>49</v>
      </c>
      <c r="B52" s="40">
        <v>2</v>
      </c>
      <c r="C52" s="40">
        <v>3</v>
      </c>
      <c r="D52" s="40" t="s">
        <v>6</v>
      </c>
      <c r="E52" s="40" t="s">
        <v>20</v>
      </c>
      <c r="F52" s="8">
        <v>101.52</v>
      </c>
      <c r="G52" s="8"/>
    </row>
    <row r="53" spans="1:7" ht="16.5" x14ac:dyDescent="0.25">
      <c r="A53" s="40">
        <v>50</v>
      </c>
      <c r="B53" s="40">
        <v>2</v>
      </c>
      <c r="C53" s="40">
        <v>4</v>
      </c>
      <c r="D53" s="40" t="s">
        <v>0</v>
      </c>
      <c r="E53" s="40" t="s">
        <v>20</v>
      </c>
      <c r="F53" s="8">
        <v>77.81</v>
      </c>
      <c r="G53" s="8"/>
    </row>
    <row r="54" spans="1:7" ht="16.5" x14ac:dyDescent="0.25">
      <c r="A54" s="40">
        <v>51</v>
      </c>
      <c r="B54" s="40">
        <v>2</v>
      </c>
      <c r="C54" s="40">
        <v>4</v>
      </c>
      <c r="D54" s="40" t="s">
        <v>1</v>
      </c>
      <c r="E54" s="40" t="s">
        <v>20</v>
      </c>
      <c r="F54" s="8">
        <v>75.400000000000006</v>
      </c>
      <c r="G54" s="8"/>
    </row>
    <row r="55" spans="1:7" ht="16.5" x14ac:dyDescent="0.25">
      <c r="A55" s="40">
        <v>52</v>
      </c>
      <c r="B55" s="40">
        <v>2</v>
      </c>
      <c r="C55" s="40">
        <v>4</v>
      </c>
      <c r="D55" s="40" t="s">
        <v>2</v>
      </c>
      <c r="E55" s="40" t="s">
        <v>20</v>
      </c>
      <c r="F55" s="8">
        <v>80.08</v>
      </c>
      <c r="G55" s="8"/>
    </row>
    <row r="56" spans="1:7" ht="16.5" x14ac:dyDescent="0.25">
      <c r="A56" s="40">
        <v>53</v>
      </c>
      <c r="B56" s="40">
        <v>2</v>
      </c>
      <c r="C56" s="40">
        <v>4</v>
      </c>
      <c r="D56" s="40" t="s">
        <v>3</v>
      </c>
      <c r="E56" s="40" t="s">
        <v>20</v>
      </c>
      <c r="F56" s="8">
        <v>76.430000000000007</v>
      </c>
      <c r="G56" s="8"/>
    </row>
    <row r="57" spans="1:7" ht="16.5" x14ac:dyDescent="0.25">
      <c r="A57" s="40">
        <v>54</v>
      </c>
      <c r="B57" s="40">
        <v>2</v>
      </c>
      <c r="C57" s="40">
        <v>4</v>
      </c>
      <c r="D57" s="40" t="s">
        <v>4</v>
      </c>
      <c r="E57" s="40" t="s">
        <v>20</v>
      </c>
      <c r="F57" s="8">
        <v>75.97</v>
      </c>
      <c r="G57" s="8"/>
    </row>
    <row r="58" spans="1:7" ht="16.5" x14ac:dyDescent="0.25">
      <c r="A58" s="40">
        <v>55</v>
      </c>
      <c r="B58" s="40">
        <v>2</v>
      </c>
      <c r="C58" s="40">
        <v>4</v>
      </c>
      <c r="D58" s="40" t="s">
        <v>5</v>
      </c>
      <c r="E58" s="40" t="s">
        <v>20</v>
      </c>
      <c r="F58" s="8">
        <v>80.13</v>
      </c>
      <c r="G58" s="8"/>
    </row>
    <row r="59" spans="1:7" ht="16.5" x14ac:dyDescent="0.25">
      <c r="A59" s="40">
        <v>56</v>
      </c>
      <c r="B59" s="40">
        <v>2</v>
      </c>
      <c r="C59" s="40">
        <v>4</v>
      </c>
      <c r="D59" s="40" t="s">
        <v>6</v>
      </c>
      <c r="E59" s="40" t="s">
        <v>20</v>
      </c>
      <c r="F59" s="8">
        <v>101.52</v>
      </c>
      <c r="G59" s="8"/>
    </row>
    <row r="60" spans="1:7" ht="16.5" x14ac:dyDescent="0.25">
      <c r="A60" s="40">
        <v>57</v>
      </c>
      <c r="B60" s="40">
        <v>3</v>
      </c>
      <c r="C60" s="40">
        <v>1</v>
      </c>
      <c r="D60" s="40" t="s">
        <v>0</v>
      </c>
      <c r="E60" s="40" t="s">
        <v>20</v>
      </c>
      <c r="F60" s="8">
        <v>84.7</v>
      </c>
      <c r="G60" s="8"/>
    </row>
    <row r="61" spans="1:7" ht="16.5" x14ac:dyDescent="0.25">
      <c r="A61" s="40">
        <v>58</v>
      </c>
      <c r="B61" s="40">
        <v>3</v>
      </c>
      <c r="C61" s="40">
        <v>1</v>
      </c>
      <c r="D61" s="40" t="s">
        <v>1</v>
      </c>
      <c r="E61" s="40" t="s">
        <v>20</v>
      </c>
      <c r="F61" s="8">
        <v>79.28</v>
      </c>
      <c r="G61" s="8"/>
    </row>
    <row r="62" spans="1:7" ht="16.5" x14ac:dyDescent="0.25">
      <c r="A62" s="40">
        <v>59</v>
      </c>
      <c r="B62" s="40">
        <v>3</v>
      </c>
      <c r="C62" s="40">
        <v>1</v>
      </c>
      <c r="D62" s="40" t="s">
        <v>2</v>
      </c>
      <c r="E62" s="40" t="s">
        <v>20</v>
      </c>
      <c r="F62" s="8">
        <v>71.239999999999995</v>
      </c>
      <c r="G62" s="8"/>
    </row>
    <row r="63" spans="1:7" ht="16.5" x14ac:dyDescent="0.25">
      <c r="A63" s="40">
        <v>60</v>
      </c>
      <c r="B63" s="40">
        <v>3</v>
      </c>
      <c r="C63" s="40">
        <v>1</v>
      </c>
      <c r="D63" s="40" t="s">
        <v>3</v>
      </c>
      <c r="E63" s="40" t="s">
        <v>20</v>
      </c>
      <c r="F63" s="8">
        <v>77.069999999999993</v>
      </c>
      <c r="G63" s="8"/>
    </row>
    <row r="64" spans="1:7" ht="16.5" x14ac:dyDescent="0.25">
      <c r="A64" s="40">
        <v>61</v>
      </c>
      <c r="B64" s="40">
        <v>3</v>
      </c>
      <c r="C64" s="40">
        <v>1</v>
      </c>
      <c r="D64" s="40" t="s">
        <v>4</v>
      </c>
      <c r="E64" s="40" t="s">
        <v>20</v>
      </c>
      <c r="F64" s="8">
        <v>80.760000000000005</v>
      </c>
      <c r="G64" s="8"/>
    </row>
    <row r="65" spans="1:7" ht="16.5" x14ac:dyDescent="0.25">
      <c r="A65" s="40">
        <v>62</v>
      </c>
      <c r="B65" s="40">
        <v>3</v>
      </c>
      <c r="C65" s="40">
        <v>1</v>
      </c>
      <c r="D65" s="40" t="s">
        <v>5</v>
      </c>
      <c r="E65" s="40" t="s">
        <v>20</v>
      </c>
      <c r="F65" s="8">
        <v>78.62</v>
      </c>
      <c r="G65" s="8"/>
    </row>
    <row r="66" spans="1:7" ht="16.5" x14ac:dyDescent="0.25">
      <c r="A66" s="40">
        <v>63</v>
      </c>
      <c r="B66" s="40">
        <v>3</v>
      </c>
      <c r="C66" s="40">
        <v>1</v>
      </c>
      <c r="D66" s="40" t="s">
        <v>6</v>
      </c>
      <c r="E66" s="40" t="s">
        <v>20</v>
      </c>
      <c r="F66" s="8">
        <v>79.819999999999993</v>
      </c>
      <c r="G66" s="8"/>
    </row>
    <row r="67" spans="1:7" ht="16.5" x14ac:dyDescent="0.25">
      <c r="A67" s="40">
        <v>64</v>
      </c>
      <c r="B67" s="40">
        <v>3</v>
      </c>
      <c r="C67" s="40">
        <v>1</v>
      </c>
      <c r="D67" s="40" t="s">
        <v>7</v>
      </c>
      <c r="E67" s="40" t="s">
        <v>20</v>
      </c>
      <c r="F67" s="8">
        <v>78.66</v>
      </c>
      <c r="G67" s="8"/>
    </row>
    <row r="68" spans="1:7" ht="16.5" x14ac:dyDescent="0.25">
      <c r="A68" s="40">
        <v>65</v>
      </c>
      <c r="B68" s="40">
        <v>3</v>
      </c>
      <c r="C68" s="40">
        <v>1</v>
      </c>
      <c r="D68" s="40" t="s">
        <v>8</v>
      </c>
      <c r="E68" s="40" t="s">
        <v>20</v>
      </c>
      <c r="F68" s="8">
        <v>75.66</v>
      </c>
      <c r="G68" s="8"/>
    </row>
    <row r="69" spans="1:7" ht="16.5" x14ac:dyDescent="0.25">
      <c r="A69" s="40">
        <v>66</v>
      </c>
      <c r="B69" s="40">
        <v>3</v>
      </c>
      <c r="C69" s="40">
        <v>1</v>
      </c>
      <c r="D69" s="40" t="s">
        <v>9</v>
      </c>
      <c r="E69" s="40" t="s">
        <v>21</v>
      </c>
      <c r="F69" s="8">
        <v>100.15</v>
      </c>
      <c r="G69" s="8"/>
    </row>
    <row r="70" spans="1:7" ht="16.5" x14ac:dyDescent="0.25">
      <c r="A70" s="40">
        <v>67</v>
      </c>
      <c r="B70" s="40">
        <v>3</v>
      </c>
      <c r="C70" s="40">
        <v>2</v>
      </c>
      <c r="D70" s="40" t="s">
        <v>0</v>
      </c>
      <c r="E70" s="40" t="s">
        <v>20</v>
      </c>
      <c r="F70" s="8">
        <v>84.7</v>
      </c>
      <c r="G70" s="8"/>
    </row>
    <row r="71" spans="1:7" ht="16.5" x14ac:dyDescent="0.25">
      <c r="A71" s="40">
        <v>68</v>
      </c>
      <c r="B71" s="40">
        <v>3</v>
      </c>
      <c r="C71" s="40">
        <v>2</v>
      </c>
      <c r="D71" s="40" t="s">
        <v>1</v>
      </c>
      <c r="E71" s="40" t="s">
        <v>20</v>
      </c>
      <c r="F71" s="8">
        <v>79.28</v>
      </c>
      <c r="G71" s="8"/>
    </row>
    <row r="72" spans="1:7" ht="16.5" x14ac:dyDescent="0.25">
      <c r="A72" s="40">
        <v>69</v>
      </c>
      <c r="B72" s="40">
        <v>3</v>
      </c>
      <c r="C72" s="40">
        <v>2</v>
      </c>
      <c r="D72" s="40" t="s">
        <v>2</v>
      </c>
      <c r="E72" s="40" t="s">
        <v>20</v>
      </c>
      <c r="F72" s="8">
        <v>71.239999999999995</v>
      </c>
      <c r="G72" s="8"/>
    </row>
    <row r="73" spans="1:7" ht="16.5" x14ac:dyDescent="0.25">
      <c r="A73" s="40">
        <v>70</v>
      </c>
      <c r="B73" s="40">
        <v>3</v>
      </c>
      <c r="C73" s="40">
        <v>2</v>
      </c>
      <c r="D73" s="40" t="s">
        <v>3</v>
      </c>
      <c r="E73" s="40" t="s">
        <v>20</v>
      </c>
      <c r="F73" s="8">
        <v>77.069999999999993</v>
      </c>
      <c r="G73" s="8"/>
    </row>
    <row r="74" spans="1:7" ht="16.5" x14ac:dyDescent="0.25">
      <c r="A74" s="40">
        <v>71</v>
      </c>
      <c r="B74" s="40">
        <v>3</v>
      </c>
      <c r="C74" s="40">
        <v>2</v>
      </c>
      <c r="D74" s="40" t="s">
        <v>4</v>
      </c>
      <c r="E74" s="40" t="s">
        <v>20</v>
      </c>
      <c r="F74" s="8">
        <v>80.760000000000005</v>
      </c>
      <c r="G74" s="8"/>
    </row>
    <row r="75" spans="1:7" ht="16.5" x14ac:dyDescent="0.25">
      <c r="A75" s="40">
        <v>72</v>
      </c>
      <c r="B75" s="40">
        <v>3</v>
      </c>
      <c r="C75" s="40">
        <v>2</v>
      </c>
      <c r="D75" s="40" t="s">
        <v>5</v>
      </c>
      <c r="E75" s="40" t="s">
        <v>20</v>
      </c>
      <c r="F75" s="8">
        <v>78.62</v>
      </c>
      <c r="G75" s="8"/>
    </row>
    <row r="76" spans="1:7" ht="16.5" x14ac:dyDescent="0.25">
      <c r="A76" s="40">
        <v>73</v>
      </c>
      <c r="B76" s="40">
        <v>3</v>
      </c>
      <c r="C76" s="40">
        <v>2</v>
      </c>
      <c r="D76" s="40" t="s">
        <v>6</v>
      </c>
      <c r="E76" s="40" t="s">
        <v>20</v>
      </c>
      <c r="F76" s="8">
        <v>79.819999999999993</v>
      </c>
      <c r="G76" s="8"/>
    </row>
    <row r="77" spans="1:7" ht="16.5" x14ac:dyDescent="0.25">
      <c r="A77" s="40">
        <v>74</v>
      </c>
      <c r="B77" s="40">
        <v>3</v>
      </c>
      <c r="C77" s="40">
        <v>2</v>
      </c>
      <c r="D77" s="40" t="s">
        <v>7</v>
      </c>
      <c r="E77" s="40" t="s">
        <v>20</v>
      </c>
      <c r="F77" s="8">
        <v>78.66</v>
      </c>
      <c r="G77" s="8"/>
    </row>
    <row r="78" spans="1:7" ht="16.5" x14ac:dyDescent="0.25">
      <c r="A78" s="40">
        <v>75</v>
      </c>
      <c r="B78" s="40">
        <v>3</v>
      </c>
      <c r="C78" s="40">
        <v>2</v>
      </c>
      <c r="D78" s="40" t="s">
        <v>8</v>
      </c>
      <c r="E78" s="40" t="s">
        <v>20</v>
      </c>
      <c r="F78" s="8">
        <v>75.66</v>
      </c>
      <c r="G78" s="8"/>
    </row>
    <row r="79" spans="1:7" ht="16.5" x14ac:dyDescent="0.25">
      <c r="A79" s="40">
        <v>76</v>
      </c>
      <c r="B79" s="40">
        <v>3</v>
      </c>
      <c r="C79" s="40">
        <v>2</v>
      </c>
      <c r="D79" s="40" t="s">
        <v>9</v>
      </c>
      <c r="E79" s="40" t="s">
        <v>21</v>
      </c>
      <c r="F79" s="8">
        <v>100.15</v>
      </c>
      <c r="G79" s="8"/>
    </row>
    <row r="80" spans="1:7" ht="16.5" x14ac:dyDescent="0.25">
      <c r="A80" s="40">
        <v>77</v>
      </c>
      <c r="B80" s="40">
        <v>3</v>
      </c>
      <c r="C80" s="40">
        <v>3</v>
      </c>
      <c r="D80" s="40" t="s">
        <v>0</v>
      </c>
      <c r="E80" s="40" t="s">
        <v>20</v>
      </c>
      <c r="F80" s="8">
        <v>84.7</v>
      </c>
      <c r="G80" s="8"/>
    </row>
    <row r="81" spans="1:7" ht="16.5" x14ac:dyDescent="0.25">
      <c r="A81" s="40">
        <v>78</v>
      </c>
      <c r="B81" s="40">
        <v>3</v>
      </c>
      <c r="C81" s="40">
        <v>3</v>
      </c>
      <c r="D81" s="40" t="s">
        <v>1</v>
      </c>
      <c r="E81" s="40" t="s">
        <v>20</v>
      </c>
      <c r="F81" s="8">
        <v>79.28</v>
      </c>
      <c r="G81" s="8"/>
    </row>
    <row r="82" spans="1:7" ht="16.5" x14ac:dyDescent="0.25">
      <c r="A82" s="40">
        <v>79</v>
      </c>
      <c r="B82" s="40">
        <v>3</v>
      </c>
      <c r="C82" s="40">
        <v>3</v>
      </c>
      <c r="D82" s="40" t="s">
        <v>2</v>
      </c>
      <c r="E82" s="40" t="s">
        <v>20</v>
      </c>
      <c r="F82" s="8">
        <v>71.239999999999995</v>
      </c>
      <c r="G82" s="8"/>
    </row>
    <row r="83" spans="1:7" ht="16.5" x14ac:dyDescent="0.25">
      <c r="A83" s="40">
        <v>80</v>
      </c>
      <c r="B83" s="40">
        <v>3</v>
      </c>
      <c r="C83" s="40">
        <v>3</v>
      </c>
      <c r="D83" s="40" t="s">
        <v>3</v>
      </c>
      <c r="E83" s="40" t="s">
        <v>20</v>
      </c>
      <c r="F83" s="8">
        <v>77.069999999999993</v>
      </c>
      <c r="G83" s="8"/>
    </row>
    <row r="84" spans="1:7" ht="16.5" x14ac:dyDescent="0.25">
      <c r="A84" s="40">
        <v>81</v>
      </c>
      <c r="B84" s="40">
        <v>3</v>
      </c>
      <c r="C84" s="40">
        <v>3</v>
      </c>
      <c r="D84" s="40" t="s">
        <v>4</v>
      </c>
      <c r="E84" s="40" t="s">
        <v>20</v>
      </c>
      <c r="F84" s="8">
        <v>80.760000000000005</v>
      </c>
      <c r="G84" s="8"/>
    </row>
    <row r="85" spans="1:7" ht="16.5" x14ac:dyDescent="0.25">
      <c r="A85" s="40">
        <v>82</v>
      </c>
      <c r="B85" s="40">
        <v>3</v>
      </c>
      <c r="C85" s="40">
        <v>3</v>
      </c>
      <c r="D85" s="40" t="s">
        <v>5</v>
      </c>
      <c r="E85" s="40" t="s">
        <v>20</v>
      </c>
      <c r="F85" s="8">
        <v>78.62</v>
      </c>
      <c r="G85" s="8"/>
    </row>
    <row r="86" spans="1:7" ht="16.5" x14ac:dyDescent="0.25">
      <c r="A86" s="40">
        <v>83</v>
      </c>
      <c r="B86" s="40">
        <v>3</v>
      </c>
      <c r="C86" s="40">
        <v>3</v>
      </c>
      <c r="D86" s="40" t="s">
        <v>6</v>
      </c>
      <c r="E86" s="40" t="s">
        <v>20</v>
      </c>
      <c r="F86" s="8">
        <v>79.819999999999993</v>
      </c>
      <c r="G86" s="8"/>
    </row>
    <row r="87" spans="1:7" ht="16.5" x14ac:dyDescent="0.25">
      <c r="A87" s="40">
        <v>84</v>
      </c>
      <c r="B87" s="40">
        <v>3</v>
      </c>
      <c r="C87" s="40">
        <v>3</v>
      </c>
      <c r="D87" s="40" t="s">
        <v>7</v>
      </c>
      <c r="E87" s="40" t="s">
        <v>20</v>
      </c>
      <c r="F87" s="8">
        <v>78.66</v>
      </c>
      <c r="G87" s="8"/>
    </row>
    <row r="88" spans="1:7" ht="16.5" x14ac:dyDescent="0.25">
      <c r="A88" s="40">
        <v>85</v>
      </c>
      <c r="B88" s="40">
        <v>3</v>
      </c>
      <c r="C88" s="40">
        <v>3</v>
      </c>
      <c r="D88" s="40" t="s">
        <v>8</v>
      </c>
      <c r="E88" s="40" t="s">
        <v>20</v>
      </c>
      <c r="F88" s="8">
        <v>75.66</v>
      </c>
      <c r="G88" s="8"/>
    </row>
    <row r="89" spans="1:7" ht="16.5" x14ac:dyDescent="0.25">
      <c r="A89" s="40">
        <v>86</v>
      </c>
      <c r="B89" s="40">
        <v>3</v>
      </c>
      <c r="C89" s="40">
        <v>3</v>
      </c>
      <c r="D89" s="40" t="s">
        <v>9</v>
      </c>
      <c r="E89" s="40" t="s">
        <v>21</v>
      </c>
      <c r="F89" s="8">
        <v>100.15</v>
      </c>
      <c r="G89" s="8"/>
    </row>
    <row r="90" spans="1:7" ht="16.5" x14ac:dyDescent="0.25">
      <c r="A90" s="40">
        <v>87</v>
      </c>
      <c r="B90" s="40">
        <v>3</v>
      </c>
      <c r="C90" s="40">
        <v>4</v>
      </c>
      <c r="D90" s="40" t="s">
        <v>0</v>
      </c>
      <c r="E90" s="40" t="s">
        <v>20</v>
      </c>
      <c r="F90" s="8">
        <v>84.7</v>
      </c>
      <c r="G90" s="8"/>
    </row>
    <row r="91" spans="1:7" ht="16.5" x14ac:dyDescent="0.25">
      <c r="A91" s="40">
        <v>88</v>
      </c>
      <c r="B91" s="40">
        <v>3</v>
      </c>
      <c r="C91" s="40">
        <v>4</v>
      </c>
      <c r="D91" s="40" t="s">
        <v>1</v>
      </c>
      <c r="E91" s="40" t="s">
        <v>20</v>
      </c>
      <c r="F91" s="8">
        <v>79.28</v>
      </c>
      <c r="G91" s="8"/>
    </row>
    <row r="92" spans="1:7" ht="16.5" x14ac:dyDescent="0.25">
      <c r="A92" s="40">
        <v>89</v>
      </c>
      <c r="B92" s="40">
        <v>3</v>
      </c>
      <c r="C92" s="40">
        <v>4</v>
      </c>
      <c r="D92" s="40" t="s">
        <v>2</v>
      </c>
      <c r="E92" s="40" t="s">
        <v>20</v>
      </c>
      <c r="F92" s="8">
        <v>71.239999999999995</v>
      </c>
      <c r="G92" s="8"/>
    </row>
    <row r="93" spans="1:7" ht="16.5" x14ac:dyDescent="0.25">
      <c r="A93" s="40">
        <v>90</v>
      </c>
      <c r="B93" s="40">
        <v>3</v>
      </c>
      <c r="C93" s="40">
        <v>4</v>
      </c>
      <c r="D93" s="40" t="s">
        <v>3</v>
      </c>
      <c r="E93" s="40" t="s">
        <v>20</v>
      </c>
      <c r="F93" s="8">
        <v>77.069999999999993</v>
      </c>
      <c r="G93" s="8"/>
    </row>
    <row r="94" spans="1:7" ht="16.5" x14ac:dyDescent="0.25">
      <c r="A94" s="40">
        <v>91</v>
      </c>
      <c r="B94" s="40">
        <v>3</v>
      </c>
      <c r="C94" s="40">
        <v>4</v>
      </c>
      <c r="D94" s="40" t="s">
        <v>4</v>
      </c>
      <c r="E94" s="40" t="s">
        <v>20</v>
      </c>
      <c r="F94" s="8">
        <v>80.760000000000005</v>
      </c>
      <c r="G94" s="8"/>
    </row>
    <row r="95" spans="1:7" ht="16.5" x14ac:dyDescent="0.25">
      <c r="A95" s="40">
        <v>92</v>
      </c>
      <c r="B95" s="40">
        <v>3</v>
      </c>
      <c r="C95" s="40">
        <v>4</v>
      </c>
      <c r="D95" s="40" t="s">
        <v>5</v>
      </c>
      <c r="E95" s="40" t="s">
        <v>20</v>
      </c>
      <c r="F95" s="8">
        <v>78.62</v>
      </c>
      <c r="G95" s="8"/>
    </row>
    <row r="96" spans="1:7" ht="16.5" x14ac:dyDescent="0.25">
      <c r="A96" s="40">
        <v>93</v>
      </c>
      <c r="B96" s="40">
        <v>3</v>
      </c>
      <c r="C96" s="40">
        <v>4</v>
      </c>
      <c r="D96" s="40" t="s">
        <v>6</v>
      </c>
      <c r="E96" s="40" t="s">
        <v>20</v>
      </c>
      <c r="F96" s="8">
        <v>79.819999999999993</v>
      </c>
      <c r="G96" s="8"/>
    </row>
    <row r="97" spans="1:7" ht="16.5" x14ac:dyDescent="0.25">
      <c r="A97" s="40">
        <v>94</v>
      </c>
      <c r="B97" s="40">
        <v>3</v>
      </c>
      <c r="C97" s="40">
        <v>4</v>
      </c>
      <c r="D97" s="40" t="s">
        <v>7</v>
      </c>
      <c r="E97" s="40" t="s">
        <v>20</v>
      </c>
      <c r="F97" s="8">
        <v>78.66</v>
      </c>
      <c r="G97" s="8"/>
    </row>
    <row r="98" spans="1:7" ht="16.5" x14ac:dyDescent="0.25">
      <c r="A98" s="40">
        <v>95</v>
      </c>
      <c r="B98" s="40">
        <v>3</v>
      </c>
      <c r="C98" s="40">
        <v>4</v>
      </c>
      <c r="D98" s="40" t="s">
        <v>8</v>
      </c>
      <c r="E98" s="40" t="s">
        <v>20</v>
      </c>
      <c r="F98" s="8">
        <v>75.66</v>
      </c>
      <c r="G98" s="8"/>
    </row>
    <row r="99" spans="1:7" ht="16.5" x14ac:dyDescent="0.25">
      <c r="A99" s="40">
        <v>96</v>
      </c>
      <c r="B99" s="40">
        <v>3</v>
      </c>
      <c r="C99" s="40">
        <v>4</v>
      </c>
      <c r="D99" s="40" t="s">
        <v>9</v>
      </c>
      <c r="E99" s="40" t="s">
        <v>21</v>
      </c>
      <c r="F99" s="8">
        <v>100.15</v>
      </c>
      <c r="G99" s="8"/>
    </row>
    <row r="100" spans="1:7" ht="16.5" x14ac:dyDescent="0.25">
      <c r="A100" s="40">
        <v>97</v>
      </c>
      <c r="B100" s="40">
        <v>4</v>
      </c>
      <c r="C100" s="40">
        <v>1</v>
      </c>
      <c r="D100" s="40" t="s">
        <v>0</v>
      </c>
      <c r="E100" s="40" t="s">
        <v>21</v>
      </c>
      <c r="F100" s="8">
        <v>98.45</v>
      </c>
      <c r="G100" s="8"/>
    </row>
    <row r="101" spans="1:7" ht="16.5" x14ac:dyDescent="0.25">
      <c r="A101" s="40">
        <v>98</v>
      </c>
      <c r="B101" s="40">
        <v>4</v>
      </c>
      <c r="C101" s="40">
        <v>1</v>
      </c>
      <c r="D101" s="40" t="s">
        <v>1</v>
      </c>
      <c r="E101" s="40" t="s">
        <v>20</v>
      </c>
      <c r="F101" s="8">
        <v>74.97</v>
      </c>
      <c r="G101" s="8"/>
    </row>
    <row r="102" spans="1:7" ht="16.5" x14ac:dyDescent="0.25">
      <c r="A102" s="40">
        <v>99</v>
      </c>
      <c r="B102" s="40">
        <v>4</v>
      </c>
      <c r="C102" s="40">
        <v>1</v>
      </c>
      <c r="D102" s="40" t="s">
        <v>2</v>
      </c>
      <c r="E102" s="40" t="s">
        <v>20</v>
      </c>
      <c r="F102" s="8">
        <v>74.63</v>
      </c>
      <c r="G102" s="8"/>
    </row>
    <row r="103" spans="1:7" ht="16.5" x14ac:dyDescent="0.25">
      <c r="A103" s="40">
        <v>100</v>
      </c>
      <c r="B103" s="40">
        <v>4</v>
      </c>
      <c r="C103" s="40">
        <v>1</v>
      </c>
      <c r="D103" s="40" t="s">
        <v>3</v>
      </c>
      <c r="E103" s="40" t="s">
        <v>20</v>
      </c>
      <c r="F103" s="8">
        <v>74.95</v>
      </c>
      <c r="G103" s="8"/>
    </row>
    <row r="104" spans="1:7" ht="16.5" x14ac:dyDescent="0.25">
      <c r="A104" s="40">
        <v>101</v>
      </c>
      <c r="B104" s="40">
        <v>4</v>
      </c>
      <c r="C104" s="40">
        <v>1</v>
      </c>
      <c r="D104" s="40" t="s">
        <v>4</v>
      </c>
      <c r="E104" s="40" t="s">
        <v>21</v>
      </c>
      <c r="F104" s="8">
        <v>102.82</v>
      </c>
      <c r="G104" s="8"/>
    </row>
    <row r="105" spans="1:7" ht="16.5" x14ac:dyDescent="0.25">
      <c r="A105" s="40">
        <v>102</v>
      </c>
      <c r="B105" s="40">
        <v>4</v>
      </c>
      <c r="C105" s="40">
        <v>1</v>
      </c>
      <c r="D105" s="40" t="s">
        <v>5</v>
      </c>
      <c r="E105" s="40" t="s">
        <v>21</v>
      </c>
      <c r="F105" s="8">
        <v>104.66</v>
      </c>
      <c r="G105" s="8"/>
    </row>
    <row r="106" spans="1:7" ht="16.5" x14ac:dyDescent="0.25">
      <c r="A106" s="40">
        <v>103</v>
      </c>
      <c r="B106" s="40">
        <v>4</v>
      </c>
      <c r="C106" s="40">
        <v>1</v>
      </c>
      <c r="D106" s="40" t="s">
        <v>6</v>
      </c>
      <c r="E106" s="40" t="s">
        <v>20</v>
      </c>
      <c r="F106" s="8">
        <v>77.13</v>
      </c>
      <c r="G106" s="8"/>
    </row>
    <row r="107" spans="1:7" ht="16.5" x14ac:dyDescent="0.25">
      <c r="A107" s="40">
        <v>104</v>
      </c>
      <c r="B107" s="40">
        <v>4</v>
      </c>
      <c r="C107" s="40">
        <v>1</v>
      </c>
      <c r="D107" s="40" t="s">
        <v>7</v>
      </c>
      <c r="E107" s="40" t="s">
        <v>20</v>
      </c>
      <c r="F107" s="8">
        <v>75.92</v>
      </c>
      <c r="G107" s="8"/>
    </row>
    <row r="108" spans="1:7" ht="16.5" x14ac:dyDescent="0.25">
      <c r="A108" s="40">
        <v>105</v>
      </c>
      <c r="B108" s="40">
        <v>4</v>
      </c>
      <c r="C108" s="40">
        <v>1</v>
      </c>
      <c r="D108" s="40" t="s">
        <v>8</v>
      </c>
      <c r="E108" s="40" t="s">
        <v>28</v>
      </c>
      <c r="F108" s="8">
        <v>44.47</v>
      </c>
      <c r="G108" s="8"/>
    </row>
    <row r="109" spans="1:7" ht="16.5" x14ac:dyDescent="0.25">
      <c r="A109" s="40">
        <v>106</v>
      </c>
      <c r="B109" s="40">
        <v>4</v>
      </c>
      <c r="C109" s="40">
        <v>1</v>
      </c>
      <c r="D109" s="40" t="s">
        <v>9</v>
      </c>
      <c r="E109" s="40" t="s">
        <v>21</v>
      </c>
      <c r="F109" s="8">
        <v>93.5</v>
      </c>
      <c r="G109" s="8"/>
    </row>
    <row r="110" spans="1:7" ht="16.5" x14ac:dyDescent="0.25">
      <c r="A110" s="40">
        <v>107</v>
      </c>
      <c r="B110" s="40">
        <v>4</v>
      </c>
      <c r="C110" s="40">
        <v>2</v>
      </c>
      <c r="D110" s="40" t="s">
        <v>0</v>
      </c>
      <c r="E110" s="40" t="s">
        <v>21</v>
      </c>
      <c r="F110" s="8">
        <v>98.45</v>
      </c>
      <c r="G110" s="8"/>
    </row>
    <row r="111" spans="1:7" ht="16.5" x14ac:dyDescent="0.25">
      <c r="A111" s="40">
        <v>108</v>
      </c>
      <c r="B111" s="40">
        <v>4</v>
      </c>
      <c r="C111" s="40">
        <v>2</v>
      </c>
      <c r="D111" s="40" t="s">
        <v>1</v>
      </c>
      <c r="E111" s="40" t="s">
        <v>20</v>
      </c>
      <c r="F111" s="8">
        <v>74.97</v>
      </c>
      <c r="G111" s="8"/>
    </row>
    <row r="112" spans="1:7" ht="16.5" x14ac:dyDescent="0.25">
      <c r="A112" s="40">
        <v>109</v>
      </c>
      <c r="B112" s="40">
        <v>4</v>
      </c>
      <c r="C112" s="40">
        <v>2</v>
      </c>
      <c r="D112" s="40" t="s">
        <v>2</v>
      </c>
      <c r="E112" s="40" t="s">
        <v>20</v>
      </c>
      <c r="F112" s="8">
        <v>74.63</v>
      </c>
      <c r="G112" s="8"/>
    </row>
    <row r="113" spans="1:7" ht="16.5" x14ac:dyDescent="0.25">
      <c r="A113" s="40">
        <v>110</v>
      </c>
      <c r="B113" s="40">
        <v>4</v>
      </c>
      <c r="C113" s="40">
        <v>2</v>
      </c>
      <c r="D113" s="40" t="s">
        <v>3</v>
      </c>
      <c r="E113" s="40" t="s">
        <v>20</v>
      </c>
      <c r="F113" s="8">
        <v>74.95</v>
      </c>
      <c r="G113" s="8"/>
    </row>
    <row r="114" spans="1:7" ht="16.5" x14ac:dyDescent="0.25">
      <c r="A114" s="40">
        <v>111</v>
      </c>
      <c r="B114" s="40">
        <v>4</v>
      </c>
      <c r="C114" s="40">
        <v>2</v>
      </c>
      <c r="D114" s="40" t="s">
        <v>4</v>
      </c>
      <c r="E114" s="40" t="s">
        <v>21</v>
      </c>
      <c r="F114" s="8">
        <v>102.82</v>
      </c>
      <c r="G114" s="8"/>
    </row>
    <row r="115" spans="1:7" ht="16.5" x14ac:dyDescent="0.25">
      <c r="A115" s="40">
        <v>112</v>
      </c>
      <c r="B115" s="40">
        <v>4</v>
      </c>
      <c r="C115" s="40">
        <v>2</v>
      </c>
      <c r="D115" s="40" t="s">
        <v>5</v>
      </c>
      <c r="E115" s="40" t="s">
        <v>21</v>
      </c>
      <c r="F115" s="8">
        <v>104.66</v>
      </c>
      <c r="G115" s="8"/>
    </row>
    <row r="116" spans="1:7" ht="16.5" x14ac:dyDescent="0.25">
      <c r="A116" s="40">
        <v>113</v>
      </c>
      <c r="B116" s="40">
        <v>4</v>
      </c>
      <c r="C116" s="40">
        <v>2</v>
      </c>
      <c r="D116" s="40" t="s">
        <v>6</v>
      </c>
      <c r="E116" s="40" t="s">
        <v>20</v>
      </c>
      <c r="F116" s="8">
        <v>77.13</v>
      </c>
      <c r="G116" s="8"/>
    </row>
    <row r="117" spans="1:7" ht="16.5" x14ac:dyDescent="0.25">
      <c r="A117" s="40">
        <v>114</v>
      </c>
      <c r="B117" s="40">
        <v>4</v>
      </c>
      <c r="C117" s="40">
        <v>2</v>
      </c>
      <c r="D117" s="40" t="s">
        <v>7</v>
      </c>
      <c r="E117" s="40" t="s">
        <v>20</v>
      </c>
      <c r="F117" s="8">
        <v>75.92</v>
      </c>
      <c r="G117" s="8"/>
    </row>
    <row r="118" spans="1:7" ht="16.5" x14ac:dyDescent="0.25">
      <c r="A118" s="40">
        <v>115</v>
      </c>
      <c r="B118" s="40">
        <v>4</v>
      </c>
      <c r="C118" s="40">
        <v>2</v>
      </c>
      <c r="D118" s="40" t="s">
        <v>8</v>
      </c>
      <c r="E118" s="40" t="s">
        <v>28</v>
      </c>
      <c r="F118" s="8">
        <v>44.47</v>
      </c>
      <c r="G118" s="8"/>
    </row>
    <row r="119" spans="1:7" ht="16.5" x14ac:dyDescent="0.25">
      <c r="A119" s="40">
        <v>116</v>
      </c>
      <c r="B119" s="40">
        <v>4</v>
      </c>
      <c r="C119" s="40">
        <v>2</v>
      </c>
      <c r="D119" s="40" t="s">
        <v>9</v>
      </c>
      <c r="E119" s="40" t="s">
        <v>21</v>
      </c>
      <c r="F119" s="8">
        <v>93.5</v>
      </c>
      <c r="G119" s="8"/>
    </row>
    <row r="120" spans="1:7" ht="16.5" x14ac:dyDescent="0.25">
      <c r="A120" s="40">
        <v>117</v>
      </c>
      <c r="B120" s="40">
        <v>4</v>
      </c>
      <c r="C120" s="40">
        <v>3</v>
      </c>
      <c r="D120" s="40" t="s">
        <v>0</v>
      </c>
      <c r="E120" s="40" t="s">
        <v>21</v>
      </c>
      <c r="F120" s="8">
        <v>98.45</v>
      </c>
      <c r="G120" s="8"/>
    </row>
    <row r="121" spans="1:7" ht="16.5" x14ac:dyDescent="0.25">
      <c r="A121" s="40">
        <v>118</v>
      </c>
      <c r="B121" s="40">
        <v>4</v>
      </c>
      <c r="C121" s="40">
        <v>3</v>
      </c>
      <c r="D121" s="40" t="s">
        <v>1</v>
      </c>
      <c r="E121" s="40" t="s">
        <v>20</v>
      </c>
      <c r="F121" s="8">
        <v>74.97</v>
      </c>
      <c r="G121" s="8"/>
    </row>
    <row r="122" spans="1:7" ht="16.5" x14ac:dyDescent="0.25">
      <c r="A122" s="40">
        <v>119</v>
      </c>
      <c r="B122" s="40">
        <v>4</v>
      </c>
      <c r="C122" s="40">
        <v>3</v>
      </c>
      <c r="D122" s="40" t="s">
        <v>2</v>
      </c>
      <c r="E122" s="40" t="s">
        <v>20</v>
      </c>
      <c r="F122" s="8">
        <v>74.63</v>
      </c>
      <c r="G122" s="8"/>
    </row>
    <row r="123" spans="1:7" ht="16.5" x14ac:dyDescent="0.25">
      <c r="A123" s="40">
        <v>120</v>
      </c>
      <c r="B123" s="40">
        <v>4</v>
      </c>
      <c r="C123" s="40">
        <v>3</v>
      </c>
      <c r="D123" s="40" t="s">
        <v>3</v>
      </c>
      <c r="E123" s="40" t="s">
        <v>20</v>
      </c>
      <c r="F123" s="8">
        <v>74.95</v>
      </c>
      <c r="G123" s="8"/>
    </row>
    <row r="124" spans="1:7" ht="16.5" x14ac:dyDescent="0.25">
      <c r="A124" s="40">
        <v>121</v>
      </c>
      <c r="B124" s="40">
        <v>4</v>
      </c>
      <c r="C124" s="40">
        <v>3</v>
      </c>
      <c r="D124" s="40" t="s">
        <v>4</v>
      </c>
      <c r="E124" s="40" t="s">
        <v>21</v>
      </c>
      <c r="F124" s="8">
        <v>102.82</v>
      </c>
      <c r="G124" s="8"/>
    </row>
    <row r="125" spans="1:7" ht="16.5" x14ac:dyDescent="0.25">
      <c r="A125" s="40">
        <v>122</v>
      </c>
      <c r="B125" s="40">
        <v>4</v>
      </c>
      <c r="C125" s="40">
        <v>3</v>
      </c>
      <c r="D125" s="40" t="s">
        <v>5</v>
      </c>
      <c r="E125" s="40" t="s">
        <v>21</v>
      </c>
      <c r="F125" s="8">
        <v>104.66</v>
      </c>
      <c r="G125" s="8"/>
    </row>
    <row r="126" spans="1:7" ht="16.5" x14ac:dyDescent="0.25">
      <c r="A126" s="40">
        <v>123</v>
      </c>
      <c r="B126" s="40">
        <v>4</v>
      </c>
      <c r="C126" s="40">
        <v>3</v>
      </c>
      <c r="D126" s="40" t="s">
        <v>6</v>
      </c>
      <c r="E126" s="40" t="s">
        <v>20</v>
      </c>
      <c r="F126" s="8">
        <v>77.13</v>
      </c>
      <c r="G126" s="8"/>
    </row>
    <row r="127" spans="1:7" ht="16.5" x14ac:dyDescent="0.25">
      <c r="A127" s="40">
        <v>124</v>
      </c>
      <c r="B127" s="40">
        <v>4</v>
      </c>
      <c r="C127" s="40">
        <v>3</v>
      </c>
      <c r="D127" s="40" t="s">
        <v>7</v>
      </c>
      <c r="E127" s="40" t="s">
        <v>20</v>
      </c>
      <c r="F127" s="8">
        <v>75.92</v>
      </c>
      <c r="G127" s="8"/>
    </row>
    <row r="128" spans="1:7" ht="16.5" x14ac:dyDescent="0.25">
      <c r="A128" s="40">
        <v>125</v>
      </c>
      <c r="B128" s="40">
        <v>4</v>
      </c>
      <c r="C128" s="40">
        <v>3</v>
      </c>
      <c r="D128" s="40" t="s">
        <v>8</v>
      </c>
      <c r="E128" s="40" t="s">
        <v>28</v>
      </c>
      <c r="F128" s="8">
        <v>44.47</v>
      </c>
      <c r="G128" s="8"/>
    </row>
    <row r="129" spans="1:7" ht="16.5" x14ac:dyDescent="0.25">
      <c r="A129" s="40">
        <v>126</v>
      </c>
      <c r="B129" s="40">
        <v>4</v>
      </c>
      <c r="C129" s="40">
        <v>3</v>
      </c>
      <c r="D129" s="40" t="s">
        <v>9</v>
      </c>
      <c r="E129" s="40" t="s">
        <v>21</v>
      </c>
      <c r="F129" s="8">
        <v>93.5</v>
      </c>
      <c r="G129" s="8"/>
    </row>
    <row r="130" spans="1:7" ht="16.5" x14ac:dyDescent="0.25">
      <c r="A130" s="40">
        <v>127</v>
      </c>
      <c r="B130" s="40">
        <v>4</v>
      </c>
      <c r="C130" s="40">
        <v>4</v>
      </c>
      <c r="D130" s="40" t="s">
        <v>0</v>
      </c>
      <c r="E130" s="40" t="s">
        <v>21</v>
      </c>
      <c r="F130" s="8">
        <v>98.45</v>
      </c>
      <c r="G130" s="8"/>
    </row>
    <row r="131" spans="1:7" ht="16.5" x14ac:dyDescent="0.25">
      <c r="A131" s="40">
        <v>128</v>
      </c>
      <c r="B131" s="40">
        <v>4</v>
      </c>
      <c r="C131" s="40">
        <v>4</v>
      </c>
      <c r="D131" s="40" t="s">
        <v>1</v>
      </c>
      <c r="E131" s="40" t="s">
        <v>20</v>
      </c>
      <c r="F131" s="8">
        <v>74.97</v>
      </c>
      <c r="G131" s="8"/>
    </row>
    <row r="132" spans="1:7" ht="16.5" x14ac:dyDescent="0.25">
      <c r="A132" s="40">
        <v>129</v>
      </c>
      <c r="B132" s="40">
        <v>4</v>
      </c>
      <c r="C132" s="40">
        <v>4</v>
      </c>
      <c r="D132" s="40" t="s">
        <v>2</v>
      </c>
      <c r="E132" s="40" t="s">
        <v>20</v>
      </c>
      <c r="F132" s="8">
        <v>74.63</v>
      </c>
      <c r="G132" s="8"/>
    </row>
    <row r="133" spans="1:7" ht="16.5" x14ac:dyDescent="0.25">
      <c r="A133" s="40">
        <v>130</v>
      </c>
      <c r="B133" s="40">
        <v>4</v>
      </c>
      <c r="C133" s="40">
        <v>4</v>
      </c>
      <c r="D133" s="40" t="s">
        <v>3</v>
      </c>
      <c r="E133" s="40" t="s">
        <v>20</v>
      </c>
      <c r="F133" s="8">
        <v>74.95</v>
      </c>
      <c r="G133" s="8"/>
    </row>
    <row r="134" spans="1:7" ht="16.5" x14ac:dyDescent="0.25">
      <c r="A134" s="40">
        <v>131</v>
      </c>
      <c r="B134" s="40">
        <v>4</v>
      </c>
      <c r="C134" s="40">
        <v>4</v>
      </c>
      <c r="D134" s="40" t="s">
        <v>4</v>
      </c>
      <c r="E134" s="40" t="s">
        <v>21</v>
      </c>
      <c r="F134" s="8">
        <v>102.82</v>
      </c>
      <c r="G134" s="8"/>
    </row>
    <row r="135" spans="1:7" ht="16.5" x14ac:dyDescent="0.25">
      <c r="A135" s="40">
        <v>132</v>
      </c>
      <c r="B135" s="40">
        <v>4</v>
      </c>
      <c r="C135" s="40">
        <v>4</v>
      </c>
      <c r="D135" s="40" t="s">
        <v>5</v>
      </c>
      <c r="E135" s="40" t="s">
        <v>21</v>
      </c>
      <c r="F135" s="8">
        <v>104.66</v>
      </c>
      <c r="G135" s="8"/>
    </row>
    <row r="136" spans="1:7" ht="16.5" x14ac:dyDescent="0.25">
      <c r="A136" s="40">
        <v>133</v>
      </c>
      <c r="B136" s="40">
        <v>4</v>
      </c>
      <c r="C136" s="40">
        <v>4</v>
      </c>
      <c r="D136" s="40" t="s">
        <v>6</v>
      </c>
      <c r="E136" s="40" t="s">
        <v>20</v>
      </c>
      <c r="F136" s="8">
        <v>77.13</v>
      </c>
      <c r="G136" s="8"/>
    </row>
    <row r="137" spans="1:7" ht="16.5" x14ac:dyDescent="0.25">
      <c r="A137" s="40">
        <v>134</v>
      </c>
      <c r="B137" s="40">
        <v>4</v>
      </c>
      <c r="C137" s="40">
        <v>4</v>
      </c>
      <c r="D137" s="40" t="s">
        <v>7</v>
      </c>
      <c r="E137" s="40" t="s">
        <v>20</v>
      </c>
      <c r="F137" s="8">
        <v>75.92</v>
      </c>
      <c r="G137" s="8"/>
    </row>
    <row r="138" spans="1:7" ht="16.5" x14ac:dyDescent="0.25">
      <c r="A138" s="40">
        <v>135</v>
      </c>
      <c r="B138" s="40">
        <v>4</v>
      </c>
      <c r="C138" s="40">
        <v>4</v>
      </c>
      <c r="D138" s="40" t="s">
        <v>8</v>
      </c>
      <c r="E138" s="40" t="s">
        <v>28</v>
      </c>
      <c r="F138" s="8">
        <v>44.47</v>
      </c>
      <c r="G138" s="8"/>
    </row>
    <row r="139" spans="1:7" ht="16.5" x14ac:dyDescent="0.25">
      <c r="A139" s="40">
        <v>136</v>
      </c>
      <c r="B139" s="40">
        <v>4</v>
      </c>
      <c r="C139" s="40">
        <v>4</v>
      </c>
      <c r="D139" s="40" t="s">
        <v>9</v>
      </c>
      <c r="E139" s="40" t="s">
        <v>21</v>
      </c>
      <c r="F139" s="8">
        <v>93.5</v>
      </c>
      <c r="G139" s="8"/>
    </row>
    <row r="140" spans="1:7" ht="33" x14ac:dyDescent="0.25">
      <c r="A140" s="40">
        <v>137</v>
      </c>
      <c r="B140" s="12" t="s">
        <v>29</v>
      </c>
      <c r="C140" s="40" t="s">
        <v>31</v>
      </c>
      <c r="D140" s="12" t="s">
        <v>19</v>
      </c>
      <c r="E140" s="40" t="s">
        <v>19</v>
      </c>
      <c r="F140" s="8">
        <v>935.83</v>
      </c>
      <c r="G140" s="8"/>
    </row>
  </sheetData>
  <mergeCells count="2">
    <mergeCell ref="A2:G2"/>
    <mergeCell ref="A1:G1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view="pageBreakPreview" topLeftCell="A34" zoomScaleNormal="100" zoomScaleSheetLayoutView="100" workbookViewId="0">
      <selection activeCell="G3" sqref="G3"/>
    </sheetView>
  </sheetViews>
  <sheetFormatPr defaultColWidth="8.28515625" defaultRowHeight="16.5" x14ac:dyDescent="0.3"/>
  <cols>
    <col min="1" max="1" width="7.140625" style="2" customWidth="1"/>
    <col min="2" max="2" width="9.85546875" style="2" customWidth="1"/>
    <col min="3" max="3" width="16.85546875" style="2" bestFit="1" customWidth="1"/>
    <col min="4" max="4" width="10.7109375" style="5" hidden="1" customWidth="1"/>
    <col min="5" max="5" width="12.28515625" style="5" customWidth="1"/>
    <col min="6" max="6" width="12" style="16" customWidth="1"/>
    <col min="7" max="16384" width="8.28515625" style="2"/>
  </cols>
  <sheetData>
    <row r="1" spans="1:6" s="4" customFormat="1" ht="17.25" x14ac:dyDescent="0.35">
      <c r="A1" s="79" t="s">
        <v>72</v>
      </c>
      <c r="B1" s="79"/>
      <c r="C1" s="79"/>
      <c r="D1" s="79"/>
      <c r="E1" s="79"/>
      <c r="F1" s="79"/>
    </row>
    <row r="2" spans="1:6" s="4" customFormat="1" ht="17.25" x14ac:dyDescent="0.35">
      <c r="A2" s="42"/>
      <c r="B2" s="42"/>
      <c r="C2" s="42"/>
      <c r="D2" s="42"/>
      <c r="E2" s="42"/>
      <c r="F2" s="42"/>
    </row>
    <row r="3" spans="1:6" s="4" customFormat="1" ht="17.25" x14ac:dyDescent="0.35">
      <c r="A3" s="95" t="s">
        <v>36</v>
      </c>
      <c r="B3" s="96"/>
      <c r="C3" s="96"/>
      <c r="D3" s="96"/>
      <c r="E3" s="96"/>
      <c r="F3" s="97"/>
    </row>
    <row r="4" spans="1:6" s="6" customFormat="1" ht="76.5" customHeight="1" x14ac:dyDescent="0.35">
      <c r="A4" s="41" t="s">
        <v>10</v>
      </c>
      <c r="B4" s="41" t="s">
        <v>26</v>
      </c>
      <c r="C4" s="41" t="s">
        <v>13</v>
      </c>
      <c r="D4" s="43" t="s">
        <v>14</v>
      </c>
      <c r="E4" s="43" t="s">
        <v>35</v>
      </c>
      <c r="F4" s="44" t="s">
        <v>66</v>
      </c>
    </row>
    <row r="5" spans="1:6" x14ac:dyDescent="0.3">
      <c r="A5" s="45">
        <v>1</v>
      </c>
      <c r="B5" s="45" t="s">
        <v>0</v>
      </c>
      <c r="C5" s="45" t="s">
        <v>20</v>
      </c>
      <c r="D5" s="8">
        <v>77.81</v>
      </c>
      <c r="E5" s="8">
        <v>92.31</v>
      </c>
      <c r="F5" s="14">
        <f>E5*10.7639</f>
        <v>993.61560899999995</v>
      </c>
    </row>
    <row r="6" spans="1:6" x14ac:dyDescent="0.3">
      <c r="A6" s="45">
        <v>2</v>
      </c>
      <c r="B6" s="45" t="s">
        <v>1</v>
      </c>
      <c r="C6" s="45" t="s">
        <v>20</v>
      </c>
      <c r="D6" s="8">
        <v>75.400000000000006</v>
      </c>
      <c r="E6" s="8">
        <v>89.07</v>
      </c>
      <c r="F6" s="14">
        <f t="shared" ref="F6:F9" si="0">E6*10.7639</f>
        <v>958.74057299999993</v>
      </c>
    </row>
    <row r="7" spans="1:6" x14ac:dyDescent="0.3">
      <c r="A7" s="45">
        <v>3</v>
      </c>
      <c r="B7" s="45" t="s">
        <v>2</v>
      </c>
      <c r="C7" s="45" t="s">
        <v>20</v>
      </c>
      <c r="D7" s="8">
        <v>80.08</v>
      </c>
      <c r="E7" s="8">
        <v>93.81</v>
      </c>
      <c r="F7" s="14">
        <f t="shared" si="0"/>
        <v>1009.7614589999999</v>
      </c>
    </row>
    <row r="8" spans="1:6" x14ac:dyDescent="0.3">
      <c r="A8" s="45">
        <v>4</v>
      </c>
      <c r="B8" s="45" t="s">
        <v>3</v>
      </c>
      <c r="C8" s="45" t="s">
        <v>20</v>
      </c>
      <c r="D8" s="8">
        <v>76.430000000000007</v>
      </c>
      <c r="E8" s="8">
        <v>89.93</v>
      </c>
      <c r="F8" s="14">
        <f t="shared" si="0"/>
        <v>967.99752699999999</v>
      </c>
    </row>
    <row r="9" spans="1:6" x14ac:dyDescent="0.3">
      <c r="A9" s="45">
        <v>5</v>
      </c>
      <c r="B9" s="45" t="s">
        <v>4</v>
      </c>
      <c r="C9" s="45" t="s">
        <v>20</v>
      </c>
      <c r="D9" s="8">
        <v>75.97</v>
      </c>
      <c r="E9" s="8">
        <v>92.37</v>
      </c>
      <c r="F9" s="14">
        <f t="shared" si="0"/>
        <v>994.26144299999999</v>
      </c>
    </row>
    <row r="10" spans="1:6" ht="17.25" x14ac:dyDescent="0.3">
      <c r="A10" s="48"/>
      <c r="B10" s="48"/>
      <c r="C10" s="7" t="s">
        <v>67</v>
      </c>
      <c r="D10" s="9"/>
      <c r="E10" s="11">
        <f>SUM(E5:E9)</f>
        <v>457.49</v>
      </c>
      <c r="F10" s="11">
        <f>SUM(F5:F9)</f>
        <v>4924.3766109999997</v>
      </c>
    </row>
    <row r="11" spans="1:6" ht="17.25" x14ac:dyDescent="0.3">
      <c r="A11" s="48"/>
      <c r="B11" s="48"/>
      <c r="C11" s="7" t="s">
        <v>68</v>
      </c>
      <c r="D11" s="8"/>
      <c r="E11" s="11">
        <f>E10*4</f>
        <v>1829.96</v>
      </c>
      <c r="F11" s="11">
        <f>F10*4</f>
        <v>19697.506443999999</v>
      </c>
    </row>
    <row r="12" spans="1:6" ht="17.25" x14ac:dyDescent="0.3">
      <c r="A12" s="48"/>
      <c r="B12" s="48"/>
      <c r="C12" s="49"/>
      <c r="D12" s="50"/>
      <c r="E12" s="51"/>
      <c r="F12" s="52"/>
    </row>
    <row r="13" spans="1:6" s="4" customFormat="1" ht="17.25" x14ac:dyDescent="0.35">
      <c r="A13" s="80" t="s">
        <v>37</v>
      </c>
      <c r="B13" s="80"/>
      <c r="C13" s="80"/>
      <c r="D13" s="80"/>
      <c r="E13" s="80"/>
      <c r="F13" s="80"/>
    </row>
    <row r="14" spans="1:6" s="6" customFormat="1" ht="76.5" customHeight="1" x14ac:dyDescent="0.35">
      <c r="A14" s="41" t="s">
        <v>10</v>
      </c>
      <c r="B14" s="41" t="s">
        <v>26</v>
      </c>
      <c r="C14" s="41" t="s">
        <v>13</v>
      </c>
      <c r="D14" s="43" t="s">
        <v>14</v>
      </c>
      <c r="E14" s="43" t="s">
        <v>35</v>
      </c>
      <c r="F14" s="44" t="s">
        <v>66</v>
      </c>
    </row>
    <row r="15" spans="1:6" x14ac:dyDescent="0.3">
      <c r="A15" s="45">
        <v>1</v>
      </c>
      <c r="B15" s="45" t="s">
        <v>0</v>
      </c>
      <c r="C15" s="45" t="s">
        <v>20</v>
      </c>
      <c r="D15" s="8">
        <v>77.81</v>
      </c>
      <c r="E15" s="8">
        <v>92.31</v>
      </c>
      <c r="F15" s="14">
        <f t="shared" ref="F15:F21" si="1">E15*10.7639</f>
        <v>993.61560899999995</v>
      </c>
    </row>
    <row r="16" spans="1:6" x14ac:dyDescent="0.3">
      <c r="A16" s="45">
        <v>2</v>
      </c>
      <c r="B16" s="45" t="s">
        <v>1</v>
      </c>
      <c r="C16" s="45" t="s">
        <v>20</v>
      </c>
      <c r="D16" s="8">
        <v>75.400000000000006</v>
      </c>
      <c r="E16" s="8">
        <v>89.07</v>
      </c>
      <c r="F16" s="14">
        <f t="shared" si="1"/>
        <v>958.74057299999993</v>
      </c>
    </row>
    <row r="17" spans="1:6" x14ac:dyDescent="0.3">
      <c r="A17" s="45">
        <v>3</v>
      </c>
      <c r="B17" s="45" t="s">
        <v>2</v>
      </c>
      <c r="C17" s="45" t="s">
        <v>20</v>
      </c>
      <c r="D17" s="8">
        <v>80.08</v>
      </c>
      <c r="E17" s="8">
        <v>93.81</v>
      </c>
      <c r="F17" s="14">
        <f t="shared" si="1"/>
        <v>1009.7614589999999</v>
      </c>
    </row>
    <row r="18" spans="1:6" x14ac:dyDescent="0.3">
      <c r="A18" s="45">
        <v>4</v>
      </c>
      <c r="B18" s="45" t="s">
        <v>3</v>
      </c>
      <c r="C18" s="45" t="s">
        <v>20</v>
      </c>
      <c r="D18" s="8">
        <v>76.430000000000007</v>
      </c>
      <c r="E18" s="8">
        <v>89.93</v>
      </c>
      <c r="F18" s="14">
        <f t="shared" si="1"/>
        <v>967.99752699999999</v>
      </c>
    </row>
    <row r="19" spans="1:6" x14ac:dyDescent="0.3">
      <c r="A19" s="45">
        <v>5</v>
      </c>
      <c r="B19" s="45" t="s">
        <v>4</v>
      </c>
      <c r="C19" s="45" t="s">
        <v>20</v>
      </c>
      <c r="D19" s="8">
        <v>75.97</v>
      </c>
      <c r="E19" s="8">
        <v>92.37</v>
      </c>
      <c r="F19" s="14">
        <f t="shared" si="1"/>
        <v>994.26144299999999</v>
      </c>
    </row>
    <row r="20" spans="1:6" x14ac:dyDescent="0.3">
      <c r="A20" s="45">
        <v>6</v>
      </c>
      <c r="B20" s="45" t="s">
        <v>5</v>
      </c>
      <c r="C20" s="45" t="s">
        <v>20</v>
      </c>
      <c r="D20" s="8">
        <v>80.13</v>
      </c>
      <c r="E20" s="8">
        <v>99.85</v>
      </c>
      <c r="F20" s="14">
        <f t="shared" si="1"/>
        <v>1074.7754149999998</v>
      </c>
    </row>
    <row r="21" spans="1:6" x14ac:dyDescent="0.3">
      <c r="A21" s="45">
        <v>7</v>
      </c>
      <c r="B21" s="45" t="s">
        <v>6</v>
      </c>
      <c r="C21" s="45" t="s">
        <v>21</v>
      </c>
      <c r="D21" s="8">
        <v>101.52</v>
      </c>
      <c r="E21" s="8">
        <v>121.24</v>
      </c>
      <c r="F21" s="14">
        <f t="shared" si="1"/>
        <v>1305.015236</v>
      </c>
    </row>
    <row r="22" spans="1:6" ht="17.25" x14ac:dyDescent="0.3">
      <c r="A22" s="48"/>
      <c r="B22" s="48"/>
      <c r="C22" s="7" t="s">
        <v>67</v>
      </c>
      <c r="D22" s="9"/>
      <c r="E22" s="11">
        <f>SUM(E15:E21)</f>
        <v>678.58</v>
      </c>
      <c r="F22" s="11">
        <f>SUM(F15:F21)</f>
        <v>7304.1672619999999</v>
      </c>
    </row>
    <row r="23" spans="1:6" ht="17.25" x14ac:dyDescent="0.3">
      <c r="A23" s="48"/>
      <c r="B23" s="48"/>
      <c r="C23" s="7" t="s">
        <v>68</v>
      </c>
      <c r="D23" s="8"/>
      <c r="E23" s="11">
        <f>E22*4</f>
        <v>2714.32</v>
      </c>
      <c r="F23" s="11">
        <f>F22*4</f>
        <v>29216.669048</v>
      </c>
    </row>
    <row r="24" spans="1:6" ht="17.25" x14ac:dyDescent="0.3">
      <c r="A24" s="48"/>
      <c r="B24" s="48"/>
      <c r="C24" s="49"/>
      <c r="D24" s="50"/>
      <c r="E24" s="51"/>
      <c r="F24" s="52"/>
    </row>
    <row r="25" spans="1:6" s="4" customFormat="1" ht="17.25" x14ac:dyDescent="0.35">
      <c r="A25" s="95" t="s">
        <v>38</v>
      </c>
      <c r="B25" s="96"/>
      <c r="C25" s="96"/>
      <c r="D25" s="96"/>
      <c r="E25" s="96"/>
      <c r="F25" s="97"/>
    </row>
    <row r="26" spans="1:6" s="6" customFormat="1" ht="76.5" customHeight="1" x14ac:dyDescent="0.35">
      <c r="A26" s="41" t="s">
        <v>10</v>
      </c>
      <c r="B26" s="41" t="s">
        <v>26</v>
      </c>
      <c r="C26" s="41" t="s">
        <v>13</v>
      </c>
      <c r="D26" s="43" t="s">
        <v>14</v>
      </c>
      <c r="E26" s="43" t="s">
        <v>35</v>
      </c>
      <c r="F26" s="44" t="s">
        <v>66</v>
      </c>
    </row>
    <row r="27" spans="1:6" x14ac:dyDescent="0.3">
      <c r="A27" s="45">
        <v>1</v>
      </c>
      <c r="B27" s="45" t="s">
        <v>0</v>
      </c>
      <c r="C27" s="45" t="s">
        <v>20</v>
      </c>
      <c r="D27" s="8">
        <v>84.7</v>
      </c>
      <c r="E27" s="8">
        <v>101.48</v>
      </c>
      <c r="F27" s="14">
        <f t="shared" ref="F27:F36" si="2">E27*10.7639</f>
        <v>1092.3205720000001</v>
      </c>
    </row>
    <row r="28" spans="1:6" x14ac:dyDescent="0.3">
      <c r="A28" s="45">
        <v>2</v>
      </c>
      <c r="B28" s="45" t="s">
        <v>1</v>
      </c>
      <c r="C28" s="45" t="s">
        <v>20</v>
      </c>
      <c r="D28" s="8">
        <v>79.28</v>
      </c>
      <c r="E28" s="8">
        <v>94.61</v>
      </c>
      <c r="F28" s="14">
        <f t="shared" si="2"/>
        <v>1018.372579</v>
      </c>
    </row>
    <row r="29" spans="1:6" x14ac:dyDescent="0.3">
      <c r="A29" s="45">
        <v>3</v>
      </c>
      <c r="B29" s="45" t="s">
        <v>2</v>
      </c>
      <c r="C29" s="45" t="s">
        <v>20</v>
      </c>
      <c r="D29" s="8">
        <v>71.239999999999995</v>
      </c>
      <c r="E29" s="8">
        <v>84.16</v>
      </c>
      <c r="F29" s="14">
        <f t="shared" si="2"/>
        <v>905.88982399999998</v>
      </c>
    </row>
    <row r="30" spans="1:6" x14ac:dyDescent="0.3">
      <c r="A30" s="45">
        <v>4</v>
      </c>
      <c r="B30" s="45" t="s">
        <v>3</v>
      </c>
      <c r="C30" s="45" t="s">
        <v>20</v>
      </c>
      <c r="D30" s="8">
        <v>77.069999999999993</v>
      </c>
      <c r="E30" s="8">
        <v>92.29</v>
      </c>
      <c r="F30" s="14">
        <f t="shared" si="2"/>
        <v>993.40033100000005</v>
      </c>
    </row>
    <row r="31" spans="1:6" x14ac:dyDescent="0.3">
      <c r="A31" s="45">
        <v>5</v>
      </c>
      <c r="B31" s="45" t="s">
        <v>4</v>
      </c>
      <c r="C31" s="45" t="s">
        <v>20</v>
      </c>
      <c r="D31" s="8">
        <v>80.760000000000005</v>
      </c>
      <c r="E31" s="8">
        <v>98.64</v>
      </c>
      <c r="F31" s="14">
        <f t="shared" si="2"/>
        <v>1061.751096</v>
      </c>
    </row>
    <row r="32" spans="1:6" x14ac:dyDescent="0.3">
      <c r="A32" s="45">
        <v>6</v>
      </c>
      <c r="B32" s="45" t="s">
        <v>5</v>
      </c>
      <c r="C32" s="45" t="s">
        <v>20</v>
      </c>
      <c r="D32" s="8">
        <v>78.62</v>
      </c>
      <c r="E32" s="8">
        <v>95.16</v>
      </c>
      <c r="F32" s="14">
        <f t="shared" si="2"/>
        <v>1024.2927239999999</v>
      </c>
    </row>
    <row r="33" spans="1:6" x14ac:dyDescent="0.3">
      <c r="A33" s="45">
        <v>7</v>
      </c>
      <c r="B33" s="45" t="s">
        <v>6</v>
      </c>
      <c r="C33" s="45" t="s">
        <v>20</v>
      </c>
      <c r="D33" s="8">
        <v>79.819999999999993</v>
      </c>
      <c r="E33" s="8">
        <v>95.43</v>
      </c>
      <c r="F33" s="14">
        <f t="shared" si="2"/>
        <v>1027.198977</v>
      </c>
    </row>
    <row r="34" spans="1:6" x14ac:dyDescent="0.3">
      <c r="A34" s="45">
        <v>8</v>
      </c>
      <c r="B34" s="45" t="s">
        <v>7</v>
      </c>
      <c r="C34" s="45" t="s">
        <v>20</v>
      </c>
      <c r="D34" s="8">
        <v>78.66</v>
      </c>
      <c r="E34" s="8">
        <v>96.24</v>
      </c>
      <c r="F34" s="14">
        <f t="shared" si="2"/>
        <v>1035.9177359999999</v>
      </c>
    </row>
    <row r="35" spans="1:6" x14ac:dyDescent="0.3">
      <c r="A35" s="45">
        <v>9</v>
      </c>
      <c r="B35" s="45" t="s">
        <v>8</v>
      </c>
      <c r="C35" s="45" t="s">
        <v>20</v>
      </c>
      <c r="D35" s="8">
        <v>75.66</v>
      </c>
      <c r="E35" s="8">
        <v>89.77</v>
      </c>
      <c r="F35" s="14">
        <f t="shared" si="2"/>
        <v>966.27530299999989</v>
      </c>
    </row>
    <row r="36" spans="1:6" x14ac:dyDescent="0.3">
      <c r="A36" s="45">
        <v>10</v>
      </c>
      <c r="B36" s="45" t="s">
        <v>9</v>
      </c>
      <c r="C36" s="45" t="s">
        <v>21</v>
      </c>
      <c r="D36" s="8">
        <v>100.15</v>
      </c>
      <c r="E36" s="8">
        <v>123.47</v>
      </c>
      <c r="F36" s="14">
        <f t="shared" si="2"/>
        <v>1329.0187329999999</v>
      </c>
    </row>
    <row r="37" spans="1:6" ht="17.25" x14ac:dyDescent="0.3">
      <c r="A37" s="48"/>
      <c r="B37" s="48"/>
      <c r="C37" s="7" t="s">
        <v>67</v>
      </c>
      <c r="D37" s="9"/>
      <c r="E37" s="11">
        <f>SUM(E27:E36)</f>
        <v>971.25</v>
      </c>
      <c r="F37" s="11">
        <f>SUM(F27:F36)</f>
        <v>10454.437875</v>
      </c>
    </row>
    <row r="38" spans="1:6" ht="17.25" x14ac:dyDescent="0.3">
      <c r="A38" s="48"/>
      <c r="B38" s="48"/>
      <c r="C38" s="7" t="s">
        <v>68</v>
      </c>
      <c r="D38" s="8"/>
      <c r="E38" s="11">
        <f>E37*4</f>
        <v>3885</v>
      </c>
      <c r="F38" s="11">
        <f>F37*4</f>
        <v>41817.751499999998</v>
      </c>
    </row>
    <row r="39" spans="1:6" ht="17.25" x14ac:dyDescent="0.3">
      <c r="A39" s="48"/>
      <c r="B39" s="48"/>
      <c r="C39" s="49"/>
      <c r="D39" s="50"/>
      <c r="E39" s="51"/>
      <c r="F39" s="52"/>
    </row>
    <row r="40" spans="1:6" s="4" customFormat="1" ht="17.25" x14ac:dyDescent="0.35">
      <c r="A40" s="95" t="s">
        <v>39</v>
      </c>
      <c r="B40" s="96"/>
      <c r="C40" s="96"/>
      <c r="D40" s="96"/>
      <c r="E40" s="96"/>
      <c r="F40" s="97"/>
    </row>
    <row r="41" spans="1:6" s="6" customFormat="1" ht="76.5" customHeight="1" x14ac:dyDescent="0.35">
      <c r="A41" s="41" t="s">
        <v>10</v>
      </c>
      <c r="B41" s="41" t="s">
        <v>26</v>
      </c>
      <c r="C41" s="41" t="s">
        <v>13</v>
      </c>
      <c r="D41" s="43" t="s">
        <v>14</v>
      </c>
      <c r="E41" s="43" t="s">
        <v>35</v>
      </c>
      <c r="F41" s="44" t="s">
        <v>15</v>
      </c>
    </row>
    <row r="42" spans="1:6" x14ac:dyDescent="0.3">
      <c r="A42" s="45">
        <v>1</v>
      </c>
      <c r="B42" s="45" t="s">
        <v>0</v>
      </c>
      <c r="C42" s="45" t="s">
        <v>21</v>
      </c>
      <c r="D42" s="8">
        <v>98.45</v>
      </c>
      <c r="E42" s="8">
        <v>114.31</v>
      </c>
      <c r="F42" s="14">
        <f t="shared" ref="F42:F51" si="3">E42*10.7639</f>
        <v>1230.421409</v>
      </c>
    </row>
    <row r="43" spans="1:6" x14ac:dyDescent="0.3">
      <c r="A43" s="45">
        <v>2</v>
      </c>
      <c r="B43" s="45" t="s">
        <v>1</v>
      </c>
      <c r="C43" s="45" t="s">
        <v>20</v>
      </c>
      <c r="D43" s="8">
        <v>74.97</v>
      </c>
      <c r="E43" s="8">
        <v>88.36</v>
      </c>
      <c r="F43" s="14">
        <f t="shared" si="3"/>
        <v>951.09820400000001</v>
      </c>
    </row>
    <row r="44" spans="1:6" x14ac:dyDescent="0.3">
      <c r="A44" s="45">
        <v>3</v>
      </c>
      <c r="B44" s="45" t="s">
        <v>2</v>
      </c>
      <c r="C44" s="45" t="s">
        <v>20</v>
      </c>
      <c r="D44" s="8">
        <v>74.63</v>
      </c>
      <c r="E44" s="8">
        <v>88.03</v>
      </c>
      <c r="F44" s="14">
        <f t="shared" si="3"/>
        <v>947.54611699999998</v>
      </c>
    </row>
    <row r="45" spans="1:6" x14ac:dyDescent="0.3">
      <c r="A45" s="45">
        <v>4</v>
      </c>
      <c r="B45" s="45" t="s">
        <v>3</v>
      </c>
      <c r="C45" s="45" t="s">
        <v>20</v>
      </c>
      <c r="D45" s="8">
        <v>74.95</v>
      </c>
      <c r="E45" s="8">
        <v>88.37</v>
      </c>
      <c r="F45" s="14">
        <f t="shared" si="3"/>
        <v>951.20584299999996</v>
      </c>
    </row>
    <row r="46" spans="1:6" x14ac:dyDescent="0.3">
      <c r="A46" s="45">
        <v>5</v>
      </c>
      <c r="B46" s="45" t="s">
        <v>4</v>
      </c>
      <c r="C46" s="45" t="s">
        <v>21</v>
      </c>
      <c r="D46" s="8">
        <v>102.82</v>
      </c>
      <c r="E46" s="8">
        <v>122.29</v>
      </c>
      <c r="F46" s="14">
        <f t="shared" si="3"/>
        <v>1316.317331</v>
      </c>
    </row>
    <row r="47" spans="1:6" x14ac:dyDescent="0.3">
      <c r="A47" s="45">
        <v>6</v>
      </c>
      <c r="B47" s="45" t="s">
        <v>5</v>
      </c>
      <c r="C47" s="45" t="s">
        <v>21</v>
      </c>
      <c r="D47" s="8">
        <v>104.66</v>
      </c>
      <c r="E47" s="8">
        <v>126.03</v>
      </c>
      <c r="F47" s="14">
        <f t="shared" si="3"/>
        <v>1356.5743170000001</v>
      </c>
    </row>
    <row r="48" spans="1:6" x14ac:dyDescent="0.3">
      <c r="A48" s="45">
        <v>7</v>
      </c>
      <c r="B48" s="45" t="s">
        <v>6</v>
      </c>
      <c r="C48" s="45" t="s">
        <v>20</v>
      </c>
      <c r="D48" s="8">
        <v>77.13</v>
      </c>
      <c r="E48" s="8">
        <v>94.03</v>
      </c>
      <c r="F48" s="14">
        <f t="shared" si="3"/>
        <v>1012.129517</v>
      </c>
    </row>
    <row r="49" spans="1:6" x14ac:dyDescent="0.3">
      <c r="A49" s="45">
        <v>8</v>
      </c>
      <c r="B49" s="45" t="s">
        <v>7</v>
      </c>
      <c r="C49" s="45" t="s">
        <v>20</v>
      </c>
      <c r="D49" s="8">
        <v>75.92</v>
      </c>
      <c r="E49" s="8">
        <v>91.81</v>
      </c>
      <c r="F49" s="14">
        <f t="shared" si="3"/>
        <v>988.23365899999999</v>
      </c>
    </row>
    <row r="50" spans="1:6" x14ac:dyDescent="0.3">
      <c r="A50" s="45">
        <v>9</v>
      </c>
      <c r="B50" s="45" t="s">
        <v>8</v>
      </c>
      <c r="C50" s="45" t="s">
        <v>28</v>
      </c>
      <c r="D50" s="8">
        <v>44.47</v>
      </c>
      <c r="E50" s="8">
        <v>55.54</v>
      </c>
      <c r="F50" s="14">
        <f t="shared" si="3"/>
        <v>597.82700599999998</v>
      </c>
    </row>
    <row r="51" spans="1:6" x14ac:dyDescent="0.3">
      <c r="A51" s="45">
        <v>10</v>
      </c>
      <c r="B51" s="45" t="s">
        <v>9</v>
      </c>
      <c r="C51" s="45" t="s">
        <v>21</v>
      </c>
      <c r="D51" s="8">
        <v>93.5</v>
      </c>
      <c r="E51" s="8">
        <v>108.6</v>
      </c>
      <c r="F51" s="14">
        <f t="shared" si="3"/>
        <v>1168.9595399999998</v>
      </c>
    </row>
    <row r="52" spans="1:6" ht="17.25" x14ac:dyDescent="0.3">
      <c r="A52" s="48"/>
      <c r="B52" s="48"/>
      <c r="C52" s="7" t="s">
        <v>67</v>
      </c>
      <c r="D52" s="9"/>
      <c r="E52" s="11">
        <f>SUM(E42:E51)</f>
        <v>977.37</v>
      </c>
      <c r="F52" s="11">
        <f>SUM(F42:F51)</f>
        <v>10520.312943000001</v>
      </c>
    </row>
    <row r="53" spans="1:6" ht="17.25" x14ac:dyDescent="0.3">
      <c r="A53" s="48"/>
      <c r="B53" s="48"/>
      <c r="C53" s="7" t="s">
        <v>68</v>
      </c>
      <c r="D53" s="8"/>
      <c r="E53" s="11">
        <f>E52*4</f>
        <v>3909.48</v>
      </c>
      <c r="F53" s="11">
        <f>F52*4</f>
        <v>42081.251772000003</v>
      </c>
    </row>
    <row r="54" spans="1:6" ht="17.25" x14ac:dyDescent="0.3">
      <c r="A54" s="48"/>
      <c r="B54" s="48"/>
      <c r="C54" s="49"/>
      <c r="D54" s="50"/>
      <c r="E54" s="51"/>
      <c r="F54" s="52"/>
    </row>
    <row r="55" spans="1:6" s="4" customFormat="1" ht="17.25" x14ac:dyDescent="0.35">
      <c r="A55" s="95" t="s">
        <v>69</v>
      </c>
      <c r="B55" s="96"/>
      <c r="C55" s="96"/>
      <c r="D55" s="96"/>
      <c r="E55" s="96"/>
      <c r="F55" s="97"/>
    </row>
    <row r="56" spans="1:6" s="6" customFormat="1" ht="76.5" customHeight="1" x14ac:dyDescent="0.35">
      <c r="A56" s="41" t="s">
        <v>10</v>
      </c>
      <c r="B56" s="41" t="s">
        <v>12</v>
      </c>
      <c r="C56" s="41" t="s">
        <v>13</v>
      </c>
      <c r="D56" s="43" t="s">
        <v>14</v>
      </c>
      <c r="E56" s="43" t="s">
        <v>35</v>
      </c>
      <c r="F56" s="44" t="s">
        <v>15</v>
      </c>
    </row>
    <row r="57" spans="1:6" x14ac:dyDescent="0.3">
      <c r="A57" s="45">
        <v>1</v>
      </c>
      <c r="B57" s="12" t="s">
        <v>71</v>
      </c>
      <c r="C57" s="45" t="s">
        <v>70</v>
      </c>
      <c r="D57" s="8">
        <v>935.83</v>
      </c>
      <c r="E57" s="8">
        <v>1244.8499999999999</v>
      </c>
      <c r="F57" s="14">
        <f t="shared" ref="F57" si="4">E57*10.7639</f>
        <v>13399.440914999999</v>
      </c>
    </row>
    <row r="58" spans="1:6" s="10" customFormat="1" ht="17.25" x14ac:dyDescent="0.25">
      <c r="A58" s="48"/>
      <c r="B58" s="48"/>
      <c r="C58" s="7" t="s">
        <v>53</v>
      </c>
      <c r="D58" s="9"/>
      <c r="E58" s="11">
        <f>SUM(E57)</f>
        <v>1244.8499999999999</v>
      </c>
      <c r="F58" s="11">
        <f>SUM(F57)</f>
        <v>13399.440914999999</v>
      </c>
    </row>
    <row r="59" spans="1:6" x14ac:dyDescent="0.3">
      <c r="A59" s="48"/>
    </row>
  </sheetData>
  <mergeCells count="6">
    <mergeCell ref="A1:F1"/>
    <mergeCell ref="A25:F25"/>
    <mergeCell ref="A40:F40"/>
    <mergeCell ref="A55:F55"/>
    <mergeCell ref="A3:F3"/>
    <mergeCell ref="A13:F13"/>
  </mergeCells>
  <pageMargins left="0.7" right="0.7" top="0.75" bottom="0.75" header="0.3" footer="0.3"/>
  <pageSetup orientation="portrait" verticalDpi="0" r:id="rId1"/>
  <rowBreaks count="2" manualBreakCount="2">
    <brk id="24" max="16383" man="1"/>
    <brk id="5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BreakPreview" zoomScale="98" zoomScaleNormal="100" zoomScaleSheetLayoutView="98" workbookViewId="0">
      <selection sqref="A1:F25"/>
    </sheetView>
  </sheetViews>
  <sheetFormatPr defaultColWidth="8.28515625" defaultRowHeight="16.5" x14ac:dyDescent="0.3"/>
  <cols>
    <col min="1" max="1" width="7.140625" style="2" customWidth="1"/>
    <col min="2" max="2" width="9.85546875" style="2" customWidth="1"/>
    <col min="3" max="3" width="16.85546875" style="2" bestFit="1" customWidth="1"/>
    <col min="4" max="4" width="10.7109375" style="5" customWidth="1"/>
    <col min="5" max="5" width="12.28515625" style="5" customWidth="1"/>
    <col min="6" max="6" width="12" style="16" customWidth="1"/>
    <col min="7" max="16384" width="8.28515625" style="2"/>
  </cols>
  <sheetData>
    <row r="1" spans="1:6" s="4" customFormat="1" ht="17.25" x14ac:dyDescent="0.35">
      <c r="A1" s="79" t="s">
        <v>73</v>
      </c>
      <c r="B1" s="79"/>
      <c r="C1" s="79"/>
      <c r="D1" s="79"/>
      <c r="E1" s="79"/>
      <c r="F1" s="79"/>
    </row>
    <row r="2" spans="1:6" s="4" customFormat="1" ht="17.25" x14ac:dyDescent="0.35">
      <c r="A2" s="42"/>
      <c r="B2" s="42"/>
      <c r="C2" s="42"/>
      <c r="D2" s="42"/>
      <c r="E2" s="42"/>
      <c r="F2" s="42"/>
    </row>
    <row r="3" spans="1:6" s="4" customFormat="1" ht="17.25" x14ac:dyDescent="0.35">
      <c r="A3" s="95" t="s">
        <v>36</v>
      </c>
      <c r="B3" s="96"/>
      <c r="C3" s="96"/>
      <c r="D3" s="96"/>
      <c r="E3" s="96"/>
      <c r="F3" s="97"/>
    </row>
    <row r="4" spans="1:6" s="6" customFormat="1" ht="76.5" customHeight="1" x14ac:dyDescent="0.35">
      <c r="A4" s="41" t="s">
        <v>10</v>
      </c>
      <c r="B4" s="41" t="s">
        <v>26</v>
      </c>
      <c r="C4" s="41" t="s">
        <v>13</v>
      </c>
      <c r="D4" s="43" t="s">
        <v>14</v>
      </c>
      <c r="E4" s="43" t="s">
        <v>35</v>
      </c>
      <c r="F4" s="44" t="s">
        <v>66</v>
      </c>
    </row>
    <row r="5" spans="1:6" x14ac:dyDescent="0.3">
      <c r="A5" s="45">
        <v>1</v>
      </c>
      <c r="B5" s="45" t="s">
        <v>0</v>
      </c>
      <c r="C5" s="23" t="s">
        <v>20</v>
      </c>
      <c r="D5" s="8">
        <v>77.81</v>
      </c>
      <c r="E5" s="8">
        <v>72.849999999999994</v>
      </c>
      <c r="F5" s="14">
        <f>E5*10.7639</f>
        <v>784.15011499999991</v>
      </c>
    </row>
    <row r="6" spans="1:6" x14ac:dyDescent="0.3">
      <c r="A6" s="45">
        <v>2</v>
      </c>
      <c r="B6" s="45" t="s">
        <v>1</v>
      </c>
      <c r="C6" s="23" t="s">
        <v>20</v>
      </c>
      <c r="D6" s="8">
        <v>75.400000000000006</v>
      </c>
      <c r="E6" s="8">
        <v>73.59</v>
      </c>
      <c r="F6" s="14">
        <f t="shared" ref="F6:F11" si="0">E6*10.7639</f>
        <v>792.11540100000002</v>
      </c>
    </row>
    <row r="7" spans="1:6" x14ac:dyDescent="0.3">
      <c r="A7" s="45">
        <v>3</v>
      </c>
      <c r="B7" s="45" t="s">
        <v>2</v>
      </c>
      <c r="C7" s="23" t="s">
        <v>28</v>
      </c>
      <c r="D7" s="8">
        <v>80.08</v>
      </c>
      <c r="E7" s="8">
        <v>54.7</v>
      </c>
      <c r="F7" s="14">
        <f t="shared" si="0"/>
        <v>588.78533000000004</v>
      </c>
    </row>
    <row r="8" spans="1:6" x14ac:dyDescent="0.3">
      <c r="A8" s="45">
        <v>4</v>
      </c>
      <c r="B8" s="45" t="s">
        <v>3</v>
      </c>
      <c r="C8" s="23" t="s">
        <v>28</v>
      </c>
      <c r="D8" s="8">
        <v>76.430000000000007</v>
      </c>
      <c r="E8" s="8">
        <v>58.85</v>
      </c>
      <c r="F8" s="14">
        <f t="shared" si="0"/>
        <v>633.45551499999999</v>
      </c>
    </row>
    <row r="9" spans="1:6" x14ac:dyDescent="0.3">
      <c r="A9" s="45">
        <v>5</v>
      </c>
      <c r="B9" s="45" t="s">
        <v>4</v>
      </c>
      <c r="C9" s="23" t="s">
        <v>20</v>
      </c>
      <c r="D9" s="8">
        <v>75.97</v>
      </c>
      <c r="E9" s="8">
        <v>73.73</v>
      </c>
      <c r="F9" s="14">
        <f t="shared" si="0"/>
        <v>793.62234699999999</v>
      </c>
    </row>
    <row r="10" spans="1:6" x14ac:dyDescent="0.3">
      <c r="A10" s="45">
        <v>6</v>
      </c>
      <c r="B10" s="45" t="s">
        <v>5</v>
      </c>
      <c r="C10" s="23" t="s">
        <v>20</v>
      </c>
      <c r="D10" s="8">
        <v>80.13</v>
      </c>
      <c r="E10" s="8">
        <v>72.41</v>
      </c>
      <c r="F10" s="14">
        <f t="shared" si="0"/>
        <v>779.41399899999988</v>
      </c>
    </row>
    <row r="11" spans="1:6" x14ac:dyDescent="0.3">
      <c r="A11" s="45">
        <v>7</v>
      </c>
      <c r="B11" s="45" t="s">
        <v>6</v>
      </c>
      <c r="C11" s="23" t="s">
        <v>20</v>
      </c>
      <c r="D11" s="8">
        <v>101.52</v>
      </c>
      <c r="E11" s="8">
        <v>76.23</v>
      </c>
      <c r="F11" s="14">
        <f t="shared" si="0"/>
        <v>820.53209700000002</v>
      </c>
    </row>
    <row r="12" spans="1:6" ht="17.25" x14ac:dyDescent="0.3">
      <c r="A12" s="48"/>
      <c r="B12" s="48"/>
      <c r="C12" s="7" t="s">
        <v>67</v>
      </c>
      <c r="D12" s="9"/>
      <c r="E12" s="11">
        <f>SUM(E5:E11)</f>
        <v>482.36</v>
      </c>
      <c r="F12" s="11">
        <f>SUM(F5:F11)</f>
        <v>5192.0748040000008</v>
      </c>
    </row>
    <row r="13" spans="1:6" ht="17.25" x14ac:dyDescent="0.3">
      <c r="A13" s="48"/>
      <c r="B13" s="48"/>
      <c r="C13" s="7" t="s">
        <v>74</v>
      </c>
      <c r="D13" s="8"/>
      <c r="E13" s="11">
        <f>E12*5</f>
        <v>2411.8000000000002</v>
      </c>
      <c r="F13" s="11">
        <f>F12*5</f>
        <v>25960.374020000003</v>
      </c>
    </row>
    <row r="14" spans="1:6" ht="17.25" x14ac:dyDescent="0.3">
      <c r="A14" s="48"/>
      <c r="B14" s="48"/>
      <c r="C14" s="49"/>
      <c r="D14" s="50"/>
      <c r="E14" s="51"/>
      <c r="F14" s="52"/>
    </row>
    <row r="15" spans="1:6" s="4" customFormat="1" ht="17.25" x14ac:dyDescent="0.35">
      <c r="A15" s="80" t="s">
        <v>37</v>
      </c>
      <c r="B15" s="80"/>
      <c r="C15" s="80"/>
      <c r="D15" s="80"/>
      <c r="E15" s="80"/>
      <c r="F15" s="80"/>
    </row>
    <row r="16" spans="1:6" s="6" customFormat="1" ht="76.5" customHeight="1" x14ac:dyDescent="0.35">
      <c r="A16" s="41" t="s">
        <v>10</v>
      </c>
      <c r="B16" s="41" t="s">
        <v>26</v>
      </c>
      <c r="C16" s="41" t="s">
        <v>13</v>
      </c>
      <c r="D16" s="43" t="s">
        <v>14</v>
      </c>
      <c r="E16" s="43" t="s">
        <v>35</v>
      </c>
      <c r="F16" s="44" t="s">
        <v>66</v>
      </c>
    </row>
    <row r="17" spans="1:6" x14ac:dyDescent="0.3">
      <c r="A17" s="45">
        <v>1</v>
      </c>
      <c r="B17" s="45" t="s">
        <v>0</v>
      </c>
      <c r="C17" s="23" t="s">
        <v>20</v>
      </c>
      <c r="D17" s="8">
        <v>77.81</v>
      </c>
      <c r="E17" s="8">
        <v>72.849999999999994</v>
      </c>
      <c r="F17" s="14">
        <f t="shared" ref="F17:F23" si="1">E17*10.7639</f>
        <v>784.15011499999991</v>
      </c>
    </row>
    <row r="18" spans="1:6" x14ac:dyDescent="0.3">
      <c r="A18" s="45">
        <v>2</v>
      </c>
      <c r="B18" s="45" t="s">
        <v>1</v>
      </c>
      <c r="C18" s="23" t="s">
        <v>20</v>
      </c>
      <c r="D18" s="8">
        <v>75.400000000000006</v>
      </c>
      <c r="E18" s="8">
        <v>73.319999999999993</v>
      </c>
      <c r="F18" s="14">
        <f t="shared" si="1"/>
        <v>789.20914799999991</v>
      </c>
    </row>
    <row r="19" spans="1:6" x14ac:dyDescent="0.3">
      <c r="A19" s="45">
        <v>3</v>
      </c>
      <c r="B19" s="45" t="s">
        <v>2</v>
      </c>
      <c r="C19" s="23" t="s">
        <v>20</v>
      </c>
      <c r="D19" s="8">
        <v>80.08</v>
      </c>
      <c r="E19" s="8">
        <v>70.89</v>
      </c>
      <c r="F19" s="14">
        <f t="shared" si="1"/>
        <v>763.05287099999998</v>
      </c>
    </row>
    <row r="20" spans="1:6" x14ac:dyDescent="0.3">
      <c r="A20" s="45">
        <v>4</v>
      </c>
      <c r="B20" s="45" t="s">
        <v>3</v>
      </c>
      <c r="C20" s="23" t="s">
        <v>20</v>
      </c>
      <c r="D20" s="8">
        <v>76.430000000000007</v>
      </c>
      <c r="E20" s="8">
        <v>74.34</v>
      </c>
      <c r="F20" s="14">
        <f t="shared" si="1"/>
        <v>800.18832599999996</v>
      </c>
    </row>
    <row r="21" spans="1:6" x14ac:dyDescent="0.3">
      <c r="A21" s="45">
        <v>5</v>
      </c>
      <c r="B21" s="45" t="s">
        <v>4</v>
      </c>
      <c r="C21" s="23" t="s">
        <v>20</v>
      </c>
      <c r="D21" s="8">
        <v>75.97</v>
      </c>
      <c r="E21" s="8">
        <v>73.86</v>
      </c>
      <c r="F21" s="14">
        <f t="shared" si="1"/>
        <v>795.02165400000001</v>
      </c>
    </row>
    <row r="22" spans="1:6" x14ac:dyDescent="0.3">
      <c r="A22" s="45">
        <v>6</v>
      </c>
      <c r="B22" s="45" t="s">
        <v>5</v>
      </c>
      <c r="C22" s="23" t="s">
        <v>20</v>
      </c>
      <c r="D22" s="8">
        <v>80.13</v>
      </c>
      <c r="E22" s="8">
        <v>72.52</v>
      </c>
      <c r="F22" s="14">
        <f t="shared" si="1"/>
        <v>780.59802799999989</v>
      </c>
    </row>
    <row r="23" spans="1:6" x14ac:dyDescent="0.3">
      <c r="A23" s="45">
        <v>7</v>
      </c>
      <c r="B23" s="45" t="s">
        <v>6</v>
      </c>
      <c r="C23" s="23" t="s">
        <v>20</v>
      </c>
      <c r="D23" s="8">
        <v>101.52</v>
      </c>
      <c r="E23" s="8">
        <v>78.180000000000007</v>
      </c>
      <c r="F23" s="14">
        <f t="shared" si="1"/>
        <v>841.521702</v>
      </c>
    </row>
    <row r="24" spans="1:6" ht="17.25" x14ac:dyDescent="0.3">
      <c r="A24" s="48"/>
      <c r="B24" s="48"/>
      <c r="C24" s="7" t="s">
        <v>67</v>
      </c>
      <c r="D24" s="9"/>
      <c r="E24" s="11">
        <f>SUM(E17:E23)</f>
        <v>515.96</v>
      </c>
      <c r="F24" s="11">
        <f>SUM(F17:F23)</f>
        <v>5553.7418440000001</v>
      </c>
    </row>
    <row r="25" spans="1:6" ht="17.25" x14ac:dyDescent="0.3">
      <c r="A25" s="48"/>
      <c r="B25" s="48"/>
      <c r="C25" s="7" t="s">
        <v>74</v>
      </c>
      <c r="D25" s="8"/>
      <c r="E25" s="11">
        <f>E24*5</f>
        <v>2579.8000000000002</v>
      </c>
      <c r="F25" s="11">
        <f>F24*5</f>
        <v>27768.709220000001</v>
      </c>
    </row>
    <row r="26" spans="1:6" ht="17.25" x14ac:dyDescent="0.3">
      <c r="A26" s="48"/>
      <c r="B26" s="48"/>
      <c r="C26" s="49"/>
      <c r="D26" s="50"/>
      <c r="E26" s="51"/>
      <c r="F26" s="52"/>
    </row>
  </sheetData>
  <mergeCells count="3">
    <mergeCell ref="A1:F1"/>
    <mergeCell ref="A3:F3"/>
    <mergeCell ref="A15:F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RERA-1bhk</vt:lpstr>
      <vt:lpstr>RERA- 60 flat</vt:lpstr>
      <vt:lpstr>Sheet1</vt:lpstr>
      <vt:lpstr>SQFT calculation</vt:lpstr>
      <vt:lpstr>EWS</vt:lpstr>
      <vt:lpstr>GST</vt:lpstr>
      <vt:lpstr>GST1</vt:lpstr>
      <vt:lpstr>Phase II(EB)</vt:lpstr>
      <vt:lpstr>Annexe(EB)</vt:lpstr>
      <vt:lpstr>'RERA- 60 flat'!Print_Area</vt:lpstr>
      <vt:lpstr>'RERA-1bhk'!Print_Area</vt:lpstr>
      <vt:lpstr>'SQFT calculation'!Print_Area</vt:lpstr>
      <vt:lpstr>'RERA- 60 flat'!Print_Titles</vt:lpstr>
      <vt:lpstr>'RERA-1bhk'!Print_Titles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Autocad</dc:creator>
  <cp:lastModifiedBy>Windows User</cp:lastModifiedBy>
  <cp:lastPrinted>2024-11-05T10:30:45Z</cp:lastPrinted>
  <dcterms:created xsi:type="dcterms:W3CDTF">2016-05-14T05:06:02Z</dcterms:created>
  <dcterms:modified xsi:type="dcterms:W3CDTF">2024-11-05T11:15:07Z</dcterms:modified>
</cp:coreProperties>
</file>