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64011"/>
  <bookViews>
    <workbookView xWindow="0" yWindow="0" windowWidth="22260" windowHeight="12645"/>
  </bookViews>
  <sheets>
    <sheet name="Carpet Area Statement" sheetId="4" r:id="rId1"/>
    <sheet name="Sheet1" sheetId="1"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1" i="4" l="1"/>
  <c r="O73" i="4" l="1"/>
  <c r="N73" i="4"/>
  <c r="G71" i="4" l="1"/>
  <c r="I69" i="4"/>
  <c r="F69" i="4"/>
  <c r="I68" i="4"/>
  <c r="F68" i="4"/>
  <c r="I67" i="4"/>
  <c r="F67" i="4"/>
  <c r="I66" i="4"/>
  <c r="F66" i="4"/>
  <c r="I65" i="4"/>
  <c r="F65" i="4"/>
  <c r="I64" i="4"/>
  <c r="F64" i="4"/>
  <c r="I63" i="4"/>
  <c r="F63" i="4"/>
  <c r="I62" i="4"/>
  <c r="F62" i="4"/>
  <c r="I61" i="4"/>
  <c r="F61" i="4"/>
  <c r="I60" i="4"/>
  <c r="F60" i="4"/>
  <c r="I59" i="4"/>
  <c r="F59" i="4"/>
  <c r="K58" i="4"/>
  <c r="I58" i="4"/>
  <c r="F58" i="4"/>
  <c r="I57" i="4"/>
  <c r="F57" i="4"/>
  <c r="I56" i="4"/>
  <c r="F56" i="4"/>
  <c r="I55" i="4"/>
  <c r="F55" i="4"/>
  <c r="I54" i="4"/>
  <c r="F54" i="4"/>
  <c r="I53" i="4"/>
  <c r="F53" i="4"/>
  <c r="I52" i="4"/>
  <c r="F52" i="4"/>
  <c r="I51" i="4"/>
  <c r="F51" i="4"/>
  <c r="I50" i="4"/>
  <c r="F50" i="4"/>
  <c r="I49" i="4"/>
  <c r="F49" i="4"/>
  <c r="I48" i="4"/>
  <c r="F48" i="4"/>
  <c r="I47" i="4"/>
  <c r="F47" i="4"/>
  <c r="K46" i="4"/>
  <c r="I46" i="4"/>
  <c r="F46" i="4"/>
  <c r="I45" i="4"/>
  <c r="F45" i="4"/>
  <c r="I44" i="4"/>
  <c r="F44" i="4"/>
  <c r="I43" i="4"/>
  <c r="F43" i="4"/>
  <c r="I42" i="4"/>
  <c r="F42" i="4"/>
  <c r="I41" i="4"/>
  <c r="F41" i="4"/>
  <c r="I40" i="4"/>
  <c r="F40" i="4"/>
  <c r="I39" i="4"/>
  <c r="F39" i="4"/>
  <c r="I38" i="4"/>
  <c r="F38" i="4"/>
  <c r="I37" i="4"/>
  <c r="F37" i="4"/>
  <c r="I36" i="4"/>
  <c r="F36" i="4"/>
  <c r="I35" i="4"/>
  <c r="F35" i="4"/>
  <c r="K34" i="4"/>
  <c r="I34" i="4"/>
  <c r="F34" i="4"/>
  <c r="I33" i="4"/>
  <c r="F33" i="4"/>
  <c r="I32" i="4"/>
  <c r="F32" i="4"/>
  <c r="I31" i="4"/>
  <c r="F31" i="4"/>
  <c r="I30" i="4"/>
  <c r="F30" i="4"/>
  <c r="I29" i="4"/>
  <c r="F29" i="4"/>
  <c r="I28" i="4"/>
  <c r="F28" i="4"/>
  <c r="I27" i="4"/>
  <c r="F27" i="4"/>
  <c r="I26" i="4"/>
  <c r="F26" i="4"/>
  <c r="I25" i="4"/>
  <c r="F25" i="4"/>
  <c r="I24" i="4"/>
  <c r="F24" i="4"/>
  <c r="I23" i="4"/>
  <c r="F23" i="4"/>
  <c r="K22" i="4"/>
  <c r="I22" i="4"/>
  <c r="F22" i="4"/>
  <c r="I21" i="4"/>
  <c r="F21" i="4"/>
  <c r="I20" i="4"/>
  <c r="F20" i="4"/>
  <c r="I19" i="4"/>
  <c r="F19" i="4"/>
  <c r="I18" i="4"/>
  <c r="F18" i="4"/>
  <c r="I17" i="4"/>
  <c r="F17" i="4"/>
  <c r="I16" i="4"/>
  <c r="F16" i="4"/>
  <c r="I15" i="4"/>
  <c r="F15" i="4"/>
  <c r="I14" i="4"/>
  <c r="F14" i="4"/>
  <c r="I13" i="4"/>
  <c r="F13" i="4"/>
  <c r="I12" i="4"/>
  <c r="F12" i="4"/>
  <c r="I11" i="4"/>
  <c r="F11" i="4"/>
  <c r="A11" i="4"/>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K10" i="4"/>
  <c r="I10" i="4"/>
  <c r="F10" i="4"/>
  <c r="L47" i="4" l="1"/>
  <c r="M47" i="4" s="1"/>
  <c r="L25" i="4"/>
  <c r="M25" i="4" s="1"/>
  <c r="L40" i="4"/>
  <c r="M40" i="4" s="1"/>
  <c r="L24" i="4"/>
  <c r="M24" i="4" s="1"/>
  <c r="L45" i="4"/>
  <c r="M45" i="4" s="1"/>
  <c r="L30" i="4"/>
  <c r="M30" i="4" s="1"/>
  <c r="L39" i="4"/>
  <c r="M39" i="4" s="1"/>
  <c r="L52" i="4"/>
  <c r="M52" i="4" s="1"/>
  <c r="L58" i="4"/>
  <c r="M58" i="4" s="1"/>
  <c r="L67" i="4"/>
  <c r="M67" i="4" s="1"/>
  <c r="L69" i="4"/>
  <c r="M69" i="4" s="1"/>
  <c r="L12" i="4"/>
  <c r="M12" i="4" s="1"/>
  <c r="L41" i="4"/>
  <c r="M41" i="4" s="1"/>
  <c r="L60" i="4"/>
  <c r="M60" i="4" s="1"/>
  <c r="K71" i="4"/>
  <c r="L44" i="4"/>
  <c r="M44" i="4" s="1"/>
  <c r="L56" i="4"/>
  <c r="M56" i="4" s="1"/>
  <c r="L57" i="4"/>
  <c r="M57" i="4" s="1"/>
  <c r="L18" i="4"/>
  <c r="M18" i="4" s="1"/>
  <c r="L22" i="4"/>
  <c r="M22" i="4" s="1"/>
  <c r="L38" i="4"/>
  <c r="M38" i="4" s="1"/>
  <c r="L64" i="4"/>
  <c r="M64" i="4" s="1"/>
  <c r="L65" i="4"/>
  <c r="M65" i="4" s="1"/>
  <c r="L10" i="4"/>
  <c r="M10" i="4" s="1"/>
  <c r="L32" i="4"/>
  <c r="M32" i="4" s="1"/>
  <c r="L35" i="4"/>
  <c r="M35" i="4" s="1"/>
  <c r="L36" i="4"/>
  <c r="M36" i="4" s="1"/>
  <c r="L50" i="4"/>
  <c r="M50" i="4" s="1"/>
  <c r="L53" i="4"/>
  <c r="M53" i="4" s="1"/>
  <c r="L59" i="4"/>
  <c r="M59" i="4" s="1"/>
  <c r="L11" i="4"/>
  <c r="M11" i="4" s="1"/>
  <c r="L16" i="4"/>
  <c r="M16" i="4" s="1"/>
  <c r="L17" i="4"/>
  <c r="M17" i="4" s="1"/>
  <c r="L19" i="4"/>
  <c r="M19" i="4" s="1"/>
  <c r="L21" i="4"/>
  <c r="M21" i="4" s="1"/>
  <c r="L34" i="4"/>
  <c r="M34" i="4" s="1"/>
  <c r="L61" i="4"/>
  <c r="M61" i="4" s="1"/>
  <c r="L62" i="4"/>
  <c r="M62" i="4" s="1"/>
  <c r="L63" i="4"/>
  <c r="M63" i="4" s="1"/>
  <c r="L23" i="4"/>
  <c r="M23" i="4" s="1"/>
  <c r="L29" i="4"/>
  <c r="M29" i="4" s="1"/>
  <c r="L15" i="4"/>
  <c r="M15" i="4" s="1"/>
  <c r="L20" i="4"/>
  <c r="M20" i="4" s="1"/>
  <c r="L28" i="4"/>
  <c r="M28" i="4" s="1"/>
  <c r="L42" i="4"/>
  <c r="M42" i="4" s="1"/>
  <c r="L55" i="4"/>
  <c r="M55" i="4" s="1"/>
  <c r="L66" i="4"/>
  <c r="M66" i="4" s="1"/>
  <c r="L13" i="4"/>
  <c r="M13" i="4" s="1"/>
  <c r="L14" i="4"/>
  <c r="M14" i="4" s="1"/>
  <c r="L26" i="4"/>
  <c r="M26" i="4" s="1"/>
  <c r="L33" i="4"/>
  <c r="M33" i="4" s="1"/>
  <c r="L48" i="4"/>
  <c r="M48" i="4" s="1"/>
  <c r="L51" i="4"/>
  <c r="M51" i="4" s="1"/>
  <c r="L68" i="4"/>
  <c r="M68" i="4" s="1"/>
  <c r="I71" i="4"/>
  <c r="L27" i="4"/>
  <c r="M27" i="4" s="1"/>
  <c r="L31" i="4"/>
  <c r="M31" i="4" s="1"/>
  <c r="L37" i="4"/>
  <c r="M37" i="4" s="1"/>
  <c r="L43" i="4"/>
  <c r="M43" i="4" s="1"/>
  <c r="L46" i="4"/>
  <c r="M46" i="4" s="1"/>
  <c r="L49" i="4"/>
  <c r="M49" i="4" s="1"/>
  <c r="L54" i="4"/>
  <c r="M54" i="4" s="1"/>
  <c r="M71" i="4" l="1"/>
  <c r="L71" i="4"/>
</calcChain>
</file>

<file path=xl/sharedStrings.xml><?xml version="1.0" encoding="utf-8"?>
<sst xmlns="http://schemas.openxmlformats.org/spreadsheetml/2006/main" count="327" uniqueCount="97">
  <si>
    <t>Block</t>
  </si>
  <si>
    <t>Floor</t>
  </si>
  <si>
    <t>Type</t>
  </si>
  <si>
    <t>Nil</t>
  </si>
  <si>
    <t>A-101</t>
  </si>
  <si>
    <t>A-102</t>
  </si>
  <si>
    <t>A-103</t>
  </si>
  <si>
    <t>A-104</t>
  </si>
  <si>
    <t>A-105</t>
  </si>
  <si>
    <t>A-106</t>
  </si>
  <si>
    <t>B-101</t>
  </si>
  <si>
    <t>B-102</t>
  </si>
  <si>
    <t>B-103</t>
  </si>
  <si>
    <t>B-104</t>
  </si>
  <si>
    <t>B-105</t>
  </si>
  <si>
    <t>B-106</t>
  </si>
  <si>
    <t>A-201</t>
  </si>
  <si>
    <t>A-202</t>
  </si>
  <si>
    <t>A-203</t>
  </si>
  <si>
    <t>A-204</t>
  </si>
  <si>
    <t>A-205</t>
  </si>
  <si>
    <t>A-206</t>
  </si>
  <si>
    <t>B-201</t>
  </si>
  <si>
    <t>B-202</t>
  </si>
  <si>
    <t>B-203</t>
  </si>
  <si>
    <t>B-204</t>
  </si>
  <si>
    <t>B-205</t>
  </si>
  <si>
    <t>B-206</t>
  </si>
  <si>
    <t>A-301</t>
  </si>
  <si>
    <t>A-302</t>
  </si>
  <si>
    <t>A-303</t>
  </si>
  <si>
    <t>A-304</t>
  </si>
  <si>
    <t>A-305</t>
  </si>
  <si>
    <t>A-306</t>
  </si>
  <si>
    <t>B-301</t>
  </si>
  <si>
    <t>B-302</t>
  </si>
  <si>
    <t>B-303</t>
  </si>
  <si>
    <t>B-304</t>
  </si>
  <si>
    <t>B-305</t>
  </si>
  <si>
    <t>B-306</t>
  </si>
  <si>
    <t>A-401</t>
  </si>
  <si>
    <t>A-402</t>
  </si>
  <si>
    <t>A-403</t>
  </si>
  <si>
    <t>A-404</t>
  </si>
  <si>
    <t>A-405</t>
  </si>
  <si>
    <t>A-406</t>
  </si>
  <si>
    <t>B-401</t>
  </si>
  <si>
    <t>B-402</t>
  </si>
  <si>
    <t>B-403</t>
  </si>
  <si>
    <t>B-404</t>
  </si>
  <si>
    <t>B-405</t>
  </si>
  <si>
    <t>B-406</t>
  </si>
  <si>
    <t>A-501</t>
  </si>
  <si>
    <t>A-502</t>
  </si>
  <si>
    <t>A-503</t>
  </si>
  <si>
    <t>A-504</t>
  </si>
  <si>
    <t>A-505</t>
  </si>
  <si>
    <t>A-506</t>
  </si>
  <si>
    <t>B-501</t>
  </si>
  <si>
    <t>B-502</t>
  </si>
  <si>
    <t>B-503</t>
  </si>
  <si>
    <t>B-504</t>
  </si>
  <si>
    <t>B-505</t>
  </si>
  <si>
    <t>B-506</t>
  </si>
  <si>
    <t>1ST</t>
  </si>
  <si>
    <t>2.5 BHK</t>
  </si>
  <si>
    <t>2 BHK</t>
  </si>
  <si>
    <t>3 BHK</t>
  </si>
  <si>
    <t>2ND</t>
  </si>
  <si>
    <t>3RD</t>
  </si>
  <si>
    <t>4TH</t>
  </si>
  <si>
    <t>5TH</t>
  </si>
  <si>
    <t xml:space="preserve">CARPET AREA STATEMENT </t>
  </si>
  <si>
    <t>Si.No.</t>
  </si>
  <si>
    <t>Apartment No.</t>
  </si>
  <si>
    <t>(a)                     Carpet Area (as per Sec 2(k) of the RERA Act) (Sq.m)</t>
  </si>
  <si>
    <t>(b)  Exclusive Balcony (Sq.m)</t>
  </si>
  <si>
    <t>c)               Exclusive Verandah/Utility/Service /Open Terrace (Sq.m)</t>
  </si>
  <si>
    <t>(d)             Area of External walls (Sq.m)</t>
  </si>
  <si>
    <t>e=(a+b+c+d)          Floor area of the apartment (Sq.m)</t>
  </si>
  <si>
    <t>(f) Proportionate Common Area (Sq.m)</t>
  </si>
  <si>
    <t>g=(e+f) Gross Area of the apartment (Sq.m)</t>
  </si>
  <si>
    <t>(i)                           Car Parking (Nos.)</t>
  </si>
  <si>
    <t>(h)                         UDS land Area (Sq.m)</t>
  </si>
  <si>
    <t>Visitor's Car Prking</t>
  </si>
  <si>
    <t>Grand Total</t>
  </si>
  <si>
    <t>3. Car parking to be allotted/provided as per the Tamil Nadu Combined Development and Building Rules (TNCDBR), 2019.</t>
  </si>
  <si>
    <t>6. Car parking allotted to individual apartment to be shown in the carpet area statement.</t>
  </si>
  <si>
    <t>5. Promoter to clearly mention cover, open and visitor carparking.</t>
  </si>
  <si>
    <t>4. If one car parking is required for two apartments, promoter to clearly mention in the carpet area statement as to how car parking will be allotted.</t>
  </si>
  <si>
    <t>1. Carpet Area statement with total UDS for the least extent.</t>
  </si>
  <si>
    <t>Construction of Stilt Floor + 5 Floors (height 18.30m) Residential building with 60 Dwelling units availing Premium FSI with TOD Benefit at TNHB Maruthi Flats, Block No.M54 (1 to 12), Block No.M55 (1 to 12), Block M56 (1 to 12) Station  Road (Station to North Township School) TNHB, Korattur, Chennai 600 080 comprised in Old S.No.1020/1Apt, T.S.No.201, Block No.43, Ward E, of Korattur Village within the limits of Greater Chennai Corporation</t>
  </si>
  <si>
    <t xml:space="preserve">2. If any land reserved for future development, an abstract to be shown in the carpet area statement mentioning the UDS for the approved </t>
  </si>
  <si>
    <t xml:space="preserve">blocks and UDS for the future development. </t>
  </si>
  <si>
    <t>DOUBLE</t>
  </si>
  <si>
    <t>Covered</t>
  </si>
  <si>
    <t>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</si>
</sst>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5" x14ac:knownFonts="1">
    <font>
      <sz val="11"/>
      <color theme="1"/>
      <name val="Calibri"/>
      <family val="2"/>
      <scheme val="minor"/>
    </font>
    <font>
      <sz val="10"/>
      <name val="Calibri"/>
      <family val="2"/>
      <scheme val="minor"/>
    </font>
    <font>
      <b/>
      <sz val="10"/>
      <name val="Calibri"/>
      <family val="2"/>
      <scheme val="minor"/>
    </font>
    <font>
      <sz val="10"/>
      <name val="Book Antiqua"/>
      <family val="1"/>
    </font>
    <font>
      <b/>
      <sz val="11"/>
      <name val="Book Antiqua"/>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1" fillId="0" borderId="0" xfId="0" applyFont="1" applyAlignment="1">
      <alignment horizontal="center"/>
    </xf>
    <xf numFmtId="0" fontId="1" fillId="2" borderId="0" xfId="0" applyFont="1" applyFill="1" applyAlignment="1">
      <alignment horizontal="center"/>
    </xf>
    <xf numFmtId="0" fontId="1" fillId="0" borderId="0" xfId="0" applyFont="1"/>
    <xf numFmtId="0" fontId="1" fillId="0" borderId="0" xfId="0" applyFont="1" applyFill="1"/>
    <xf numFmtId="0" fontId="1" fillId="0" borderId="0" xfId="0" applyFont="1" applyFill="1" applyAlignment="1">
      <alignment horizontal="center"/>
    </xf>
    <xf numFmtId="2" fontId="1" fillId="0" borderId="0" xfId="0" applyNumberFormat="1" applyFont="1" applyFill="1" applyAlignment="1">
      <alignment horizontal="center"/>
    </xf>
    <xf numFmtId="0" fontId="1" fillId="0" borderId="0" xfId="0" applyFont="1" applyAlignment="1">
      <alignment horizontal="center" vertical="center"/>
    </xf>
    <xf numFmtId="0" fontId="1" fillId="2" borderId="0" xfId="0" applyFont="1" applyFill="1"/>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2" fontId="1" fillId="3" borderId="1" xfId="0" applyNumberFormat="1" applyFont="1" applyFill="1" applyBorder="1" applyAlignment="1">
      <alignment horizontal="center" vertical="center"/>
    </xf>
    <xf numFmtId="2" fontId="1" fillId="3" borderId="1" xfId="0" applyNumberFormat="1" applyFont="1" applyFill="1" applyBorder="1" applyAlignment="1">
      <alignment horizontal="center"/>
    </xf>
    <xf numFmtId="1" fontId="1" fillId="3" borderId="1" xfId="0" applyNumberFormat="1"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164" fontId="2"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 fontId="2" fillId="3" borderId="1" xfId="0" applyNumberFormat="1" applyFont="1" applyFill="1" applyBorder="1" applyAlignment="1">
      <alignment vertical="center" wrapText="1"/>
    </xf>
    <xf numFmtId="0" fontId="1" fillId="3" borderId="0" xfId="0" applyFont="1" applyFill="1" applyAlignment="1">
      <alignment horizontal="center"/>
    </xf>
    <xf numFmtId="2" fontId="1" fillId="3" borderId="0" xfId="0" applyNumberFormat="1" applyFont="1" applyFill="1" applyAlignment="1">
      <alignment horizontal="center"/>
    </xf>
    <xf numFmtId="1" fontId="2" fillId="3" borderId="1" xfId="0" applyNumberFormat="1" applyFont="1" applyFill="1" applyBorder="1" applyAlignment="1">
      <alignment horizontal="center" vertical="center"/>
    </xf>
    <xf numFmtId="0" fontId="1" fillId="3" borderId="0" xfId="0" applyFont="1" applyFill="1"/>
    <xf numFmtId="0" fontId="4" fillId="3" borderId="0" xfId="0" applyFont="1" applyFill="1" applyAlignment="1">
      <alignment horizontal="left"/>
    </xf>
    <xf numFmtId="0" fontId="4" fillId="3" borderId="0" xfId="0" applyFont="1" applyFill="1" applyAlignment="1">
      <alignment horizontal="center"/>
    </xf>
    <xf numFmtId="0" fontId="3" fillId="3" borderId="0" xfId="0" applyFont="1" applyFill="1" applyAlignment="1">
      <alignment horizontal="center"/>
    </xf>
    <xf numFmtId="2" fontId="1" fillId="0" borderId="0" xfId="0" applyNumberFormat="1" applyFont="1"/>
    <xf numFmtId="164" fontId="1" fillId="0" borderId="0" xfId="0" applyNumberFormat="1" applyFont="1"/>
    <xf numFmtId="2" fontId="1" fillId="0" borderId="0" xfId="0" applyNumberFormat="1" applyFont="1" applyFill="1"/>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xf>
    <xf numFmtId="1" fontId="1" fillId="0"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2" fontId="2" fillId="3" borderId="1" xfId="0" applyNumberFormat="1" applyFont="1" applyFill="1" applyBorder="1" applyAlignment="1">
      <alignment horizontal="center" vertical="center" wrapText="1"/>
    </xf>
    <xf numFmtId="2" fontId="2" fillId="3" borderId="2" xfId="0" applyNumberFormat="1" applyFont="1" applyFill="1" applyBorder="1" applyAlignment="1">
      <alignment horizontal="center" vertical="center" wrapText="1"/>
    </xf>
    <xf numFmtId="2" fontId="2" fillId="3" borderId="3" xfId="0" applyNumberFormat="1" applyFont="1" applyFill="1" applyBorder="1" applyAlignment="1">
      <alignment horizontal="center" vertical="center" wrapText="1"/>
    </xf>
    <xf numFmtId="2" fontId="2" fillId="3"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2"/>
  <sheetViews>
    <sheetView tabSelected="1" topLeftCell="A7" zoomScale="85" zoomScaleNormal="85" workbookViewId="0">
      <pane ySplit="2850" topLeftCell="A4" activePane="bottomLeft"/>
      <selection activeCell="Q11" sqref="Q11"/>
      <selection pane="bottomLeft" activeCell="A4" sqref="A4:O73"/>
    </sheetView>
  </sheetViews>
  <sheetFormatPr defaultRowHeight="12.75" x14ac:dyDescent="0.2"/>
  <cols>
    <col min="1" max="2" width="9.140625" style="1"/>
    <col min="3" max="3" width="9.28515625" style="1" customWidth="1"/>
    <col min="4" max="4" width="9.140625" style="2"/>
    <col min="5" max="5" width="10.140625" style="2" customWidth="1"/>
    <col min="6" max="6" width="11.28515625" style="5" customWidth="1"/>
    <col min="7" max="7" width="9.85546875" style="5" customWidth="1"/>
    <col min="8" max="8" width="10.42578125" style="5" customWidth="1"/>
    <col min="9" max="9" width="10.5703125" style="5" customWidth="1"/>
    <col min="10" max="10" width="10.140625" style="6" customWidth="1"/>
    <col min="11" max="11" width="12.28515625" style="5" customWidth="1"/>
    <col min="12" max="12" width="10.5703125" style="5" customWidth="1"/>
    <col min="13" max="13" width="8.85546875" style="5" customWidth="1"/>
    <col min="14" max="14" width="5.85546875" style="3" customWidth="1"/>
    <col min="15" max="15" width="5" style="3" customWidth="1"/>
    <col min="16" max="16384" width="9.140625" style="3"/>
  </cols>
  <sheetData>
    <row r="1" spans="1:19" x14ac:dyDescent="0.2">
      <c r="D1" s="5"/>
      <c r="E1" s="5"/>
    </row>
    <row r="2" spans="1:19" x14ac:dyDescent="0.2">
      <c r="D2" s="5"/>
      <c r="E2" s="5"/>
    </row>
    <row r="3" spans="1:19" x14ac:dyDescent="0.2">
      <c r="D3" s="5"/>
      <c r="E3" s="5"/>
    </row>
    <row r="4" spans="1:19" x14ac:dyDescent="0.2">
      <c r="A4" s="38" t="s">
        <v>72</v>
      </c>
      <c r="B4" s="38"/>
      <c r="C4" s="38"/>
      <c r="D4" s="38"/>
      <c r="E4" s="38"/>
      <c r="F4" s="38"/>
      <c r="G4" s="38"/>
      <c r="H4" s="38"/>
      <c r="I4" s="38"/>
      <c r="J4" s="38"/>
      <c r="K4" s="38"/>
      <c r="L4" s="38"/>
      <c r="M4" s="38"/>
      <c r="N4" s="38"/>
      <c r="O4" s="38"/>
    </row>
    <row r="5" spans="1:19" ht="66" customHeight="1" x14ac:dyDescent="0.2">
      <c r="A5" s="39" t="s">
        <v>91</v>
      </c>
      <c r="B5" s="39"/>
      <c r="C5" s="39"/>
      <c r="D5" s="39"/>
      <c r="E5" s="39"/>
      <c r="F5" s="39"/>
      <c r="G5" s="39"/>
      <c r="H5" s="39"/>
      <c r="I5" s="39"/>
      <c r="J5" s="39"/>
      <c r="K5" s="39"/>
      <c r="L5" s="39"/>
      <c r="M5" s="39"/>
      <c r="N5" s="39"/>
      <c r="O5" s="39"/>
    </row>
    <row r="6" spans="1:19" ht="12.75" customHeight="1" x14ac:dyDescent="0.2">
      <c r="A6" s="35" t="s">
        <v>73</v>
      </c>
      <c r="B6" s="35" t="s">
        <v>0</v>
      </c>
      <c r="C6" s="35" t="s">
        <v>1</v>
      </c>
      <c r="D6" s="35" t="s">
        <v>2</v>
      </c>
      <c r="E6" s="35" t="s">
        <v>74</v>
      </c>
      <c r="F6" s="35" t="s">
        <v>75</v>
      </c>
      <c r="G6" s="35" t="s">
        <v>76</v>
      </c>
      <c r="H6" s="35" t="s">
        <v>77</v>
      </c>
      <c r="I6" s="35" t="s">
        <v>78</v>
      </c>
      <c r="J6" s="41" t="s">
        <v>79</v>
      </c>
      <c r="K6" s="35" t="s">
        <v>80</v>
      </c>
      <c r="L6" s="35" t="s">
        <v>81</v>
      </c>
      <c r="M6" s="35" t="s">
        <v>83</v>
      </c>
      <c r="N6" s="38" t="s">
        <v>82</v>
      </c>
      <c r="O6" s="38"/>
    </row>
    <row r="7" spans="1:19" ht="12.75" customHeight="1" x14ac:dyDescent="0.2">
      <c r="A7" s="36"/>
      <c r="B7" s="36"/>
      <c r="C7" s="36"/>
      <c r="D7" s="36"/>
      <c r="E7" s="36"/>
      <c r="F7" s="36"/>
      <c r="G7" s="36"/>
      <c r="H7" s="36"/>
      <c r="I7" s="36"/>
      <c r="J7" s="42"/>
      <c r="K7" s="36"/>
      <c r="L7" s="36"/>
      <c r="M7" s="36"/>
      <c r="N7" s="38"/>
      <c r="O7" s="38"/>
    </row>
    <row r="8" spans="1:19" ht="54.75" customHeight="1" x14ac:dyDescent="0.2">
      <c r="A8" s="36"/>
      <c r="B8" s="36"/>
      <c r="C8" s="36"/>
      <c r="D8" s="36"/>
      <c r="E8" s="36"/>
      <c r="F8" s="36"/>
      <c r="G8" s="36"/>
      <c r="H8" s="36"/>
      <c r="I8" s="36"/>
      <c r="J8" s="42"/>
      <c r="K8" s="36"/>
      <c r="L8" s="36"/>
      <c r="M8" s="36"/>
      <c r="N8" s="38"/>
      <c r="O8" s="38"/>
    </row>
    <row r="9" spans="1:19" ht="54.75" customHeight="1" x14ac:dyDescent="0.2">
      <c r="A9" s="37"/>
      <c r="B9" s="37"/>
      <c r="C9" s="37"/>
      <c r="D9" s="37"/>
      <c r="E9" s="37"/>
      <c r="F9" s="37"/>
      <c r="G9" s="37"/>
      <c r="H9" s="37"/>
      <c r="I9" s="37"/>
      <c r="J9" s="43"/>
      <c r="K9" s="37"/>
      <c r="L9" s="37"/>
      <c r="M9" s="37"/>
      <c r="N9" s="34" t="s">
        <v>95</v>
      </c>
      <c r="O9" s="34" t="s">
        <v>96</v>
      </c>
    </row>
    <row r="10" spans="1:19" x14ac:dyDescent="0.2">
      <c r="A10" s="9">
        <v>1</v>
      </c>
      <c r="B10" s="9" t="s">
        <v>94</v>
      </c>
      <c r="C10" s="10" t="s">
        <v>64</v>
      </c>
      <c r="D10" s="10" t="s">
        <v>66</v>
      </c>
      <c r="E10" s="11" t="s">
        <v>4</v>
      </c>
      <c r="F10" s="10">
        <f>57.09+0.0398</f>
        <v>57.129800000000003</v>
      </c>
      <c r="G10" s="10">
        <v>4.46</v>
      </c>
      <c r="H10" s="10" t="s">
        <v>3</v>
      </c>
      <c r="I10" s="10">
        <f>6.26</f>
        <v>6.26</v>
      </c>
      <c r="J10" s="10">
        <v>67.849999999999994</v>
      </c>
      <c r="K10" s="10">
        <f>16.97</f>
        <v>16.97</v>
      </c>
      <c r="L10" s="10">
        <f>J10+K10</f>
        <v>84.82</v>
      </c>
      <c r="M10" s="12">
        <f>1929.86/6149.75*L10</f>
        <v>26.617460091873649</v>
      </c>
      <c r="N10" s="13"/>
      <c r="O10" s="13">
        <v>1</v>
      </c>
    </row>
    <row r="11" spans="1:19" x14ac:dyDescent="0.2">
      <c r="A11" s="9">
        <f>A10+1</f>
        <v>2</v>
      </c>
      <c r="B11" s="9" t="s">
        <v>94</v>
      </c>
      <c r="C11" s="10" t="s">
        <v>64</v>
      </c>
      <c r="D11" s="10" t="s">
        <v>67</v>
      </c>
      <c r="E11" s="11" t="s">
        <v>5</v>
      </c>
      <c r="F11" s="10">
        <f>89.06-0.0329</f>
        <v>89.027100000000004</v>
      </c>
      <c r="G11" s="10">
        <v>7.44</v>
      </c>
      <c r="H11" s="10" t="s">
        <v>3</v>
      </c>
      <c r="I11" s="10">
        <f>6.91</f>
        <v>6.91</v>
      </c>
      <c r="J11" s="10">
        <v>103.38</v>
      </c>
      <c r="K11" s="10">
        <v>25.85</v>
      </c>
      <c r="L11" s="10">
        <f>J11+K11</f>
        <v>129.22999999999999</v>
      </c>
      <c r="M11" s="12">
        <f>1929.86/6149.75*L11</f>
        <v>40.553812398878001</v>
      </c>
      <c r="N11" s="13">
        <v>1</v>
      </c>
      <c r="O11" s="13"/>
    </row>
    <row r="12" spans="1:19" x14ac:dyDescent="0.2">
      <c r="A12" s="9">
        <f t="shared" ref="A12:A69" si="0">A11+1</f>
        <v>3</v>
      </c>
      <c r="B12" s="9" t="s">
        <v>94</v>
      </c>
      <c r="C12" s="10" t="s">
        <v>64</v>
      </c>
      <c r="D12" s="10" t="s">
        <v>67</v>
      </c>
      <c r="E12" s="11" t="s">
        <v>6</v>
      </c>
      <c r="F12" s="10">
        <f>86.71-0.0239</f>
        <v>86.686099999999996</v>
      </c>
      <c r="G12" s="10">
        <v>6.9</v>
      </c>
      <c r="H12" s="10" t="s">
        <v>3</v>
      </c>
      <c r="I12" s="10">
        <f>7.19</f>
        <v>7.19</v>
      </c>
      <c r="J12" s="10">
        <v>100.78</v>
      </c>
      <c r="K12" s="10">
        <v>25.2</v>
      </c>
      <c r="L12" s="10">
        <f t="shared" ref="L12:L69" si="1">J12+K12</f>
        <v>125.98</v>
      </c>
      <c r="M12" s="12">
        <f t="shared" ref="M12:M69" si="2">1929.86/6149.75*L12</f>
        <v>39.533926224643281</v>
      </c>
      <c r="N12" s="13">
        <v>1</v>
      </c>
      <c r="O12" s="13"/>
      <c r="S12" s="27"/>
    </row>
    <row r="13" spans="1:19" x14ac:dyDescent="0.2">
      <c r="A13" s="9">
        <f t="shared" si="0"/>
        <v>4</v>
      </c>
      <c r="B13" s="9" t="s">
        <v>94</v>
      </c>
      <c r="C13" s="10" t="s">
        <v>64</v>
      </c>
      <c r="D13" s="10" t="s">
        <v>67</v>
      </c>
      <c r="E13" s="11" t="s">
        <v>7</v>
      </c>
      <c r="F13" s="10">
        <f>88.24+0.0079</f>
        <v>88.247900000000001</v>
      </c>
      <c r="G13" s="10">
        <v>6.69</v>
      </c>
      <c r="H13" s="10" t="s">
        <v>3</v>
      </c>
      <c r="I13" s="10">
        <f>7.17</f>
        <v>7.17</v>
      </c>
      <c r="J13" s="10">
        <v>102.11</v>
      </c>
      <c r="K13" s="10">
        <v>25.54</v>
      </c>
      <c r="L13" s="10">
        <f t="shared" si="1"/>
        <v>127.65</v>
      </c>
      <c r="M13" s="12">
        <f t="shared" si="2"/>
        <v>40.057990812634664</v>
      </c>
      <c r="N13" s="13">
        <v>1</v>
      </c>
      <c r="O13" s="13"/>
    </row>
    <row r="14" spans="1:19" x14ac:dyDescent="0.2">
      <c r="A14" s="9">
        <f t="shared" si="0"/>
        <v>5</v>
      </c>
      <c r="B14" s="9" t="s">
        <v>94</v>
      </c>
      <c r="C14" s="10" t="s">
        <v>64</v>
      </c>
      <c r="D14" s="10" t="s">
        <v>66</v>
      </c>
      <c r="E14" s="11" t="s">
        <v>8</v>
      </c>
      <c r="F14" s="10">
        <f>55.39+0.0302</f>
        <v>55.420200000000001</v>
      </c>
      <c r="G14" s="10">
        <v>5.1100000000000003</v>
      </c>
      <c r="H14" s="10" t="s">
        <v>3</v>
      </c>
      <c r="I14" s="10">
        <f>7.32</f>
        <v>7.32</v>
      </c>
      <c r="J14" s="10">
        <v>67.849999999999994</v>
      </c>
      <c r="K14" s="10">
        <v>16.97</v>
      </c>
      <c r="L14" s="10">
        <f t="shared" si="1"/>
        <v>84.82</v>
      </c>
      <c r="M14" s="12">
        <f t="shared" si="2"/>
        <v>26.617460091873649</v>
      </c>
      <c r="N14" s="13"/>
      <c r="O14" s="13"/>
    </row>
    <row r="15" spans="1:19" x14ac:dyDescent="0.2">
      <c r="A15" s="9">
        <f t="shared" si="0"/>
        <v>6</v>
      </c>
      <c r="B15" s="9" t="s">
        <v>94</v>
      </c>
      <c r="C15" s="10" t="s">
        <v>64</v>
      </c>
      <c r="D15" s="10" t="s">
        <v>66</v>
      </c>
      <c r="E15" s="11" t="s">
        <v>9</v>
      </c>
      <c r="F15" s="10">
        <f>60.08+0.0299</f>
        <v>60.109899999999996</v>
      </c>
      <c r="G15" s="10">
        <v>5.19</v>
      </c>
      <c r="H15" s="10" t="s">
        <v>3</v>
      </c>
      <c r="I15" s="10">
        <f>6.64</f>
        <v>6.64</v>
      </c>
      <c r="J15" s="10">
        <v>71.94</v>
      </c>
      <c r="K15" s="10">
        <v>17.989999999999998</v>
      </c>
      <c r="L15" s="10">
        <f t="shared" si="1"/>
        <v>89.929999999999993</v>
      </c>
      <c r="M15" s="12">
        <f t="shared" si="2"/>
        <v>28.221034968901172</v>
      </c>
      <c r="N15" s="13"/>
      <c r="O15" s="13">
        <v>1</v>
      </c>
    </row>
    <row r="16" spans="1:19" x14ac:dyDescent="0.2">
      <c r="A16" s="9">
        <f t="shared" si="0"/>
        <v>7</v>
      </c>
      <c r="B16" s="9" t="s">
        <v>94</v>
      </c>
      <c r="C16" s="10" t="s">
        <v>64</v>
      </c>
      <c r="D16" s="10" t="s">
        <v>66</v>
      </c>
      <c r="E16" s="11" t="s">
        <v>10</v>
      </c>
      <c r="F16" s="10">
        <f>58.41+0.0098</f>
        <v>58.419799999999995</v>
      </c>
      <c r="G16" s="10">
        <v>4.8499999999999996</v>
      </c>
      <c r="H16" s="10" t="s">
        <v>3</v>
      </c>
      <c r="I16" s="10">
        <f>6.88</f>
        <v>6.88</v>
      </c>
      <c r="J16" s="10">
        <v>70.150000000000006</v>
      </c>
      <c r="K16" s="10">
        <v>17.55</v>
      </c>
      <c r="L16" s="10">
        <f t="shared" si="1"/>
        <v>87.7</v>
      </c>
      <c r="M16" s="12">
        <f t="shared" si="2"/>
        <v>27.521236147810885</v>
      </c>
      <c r="N16" s="13">
        <v>1</v>
      </c>
      <c r="O16" s="13"/>
      <c r="S16" s="26"/>
    </row>
    <row r="17" spans="1:24" s="4" customFormat="1" x14ac:dyDescent="0.2">
      <c r="A17" s="29">
        <f t="shared" si="0"/>
        <v>8</v>
      </c>
      <c r="B17" s="29" t="s">
        <v>94</v>
      </c>
      <c r="C17" s="30" t="s">
        <v>64</v>
      </c>
      <c r="D17" s="30" t="s">
        <v>65</v>
      </c>
      <c r="E17" s="31" t="s">
        <v>11</v>
      </c>
      <c r="F17" s="30">
        <f>78.93-0.114</f>
        <v>78.816000000000003</v>
      </c>
      <c r="G17" s="30">
        <v>6.21</v>
      </c>
      <c r="H17" s="30" t="s">
        <v>3</v>
      </c>
      <c r="I17" s="30">
        <f>6.01</f>
        <v>6.01</v>
      </c>
      <c r="J17" s="30">
        <v>91.04</v>
      </c>
      <c r="K17" s="30">
        <v>22.77</v>
      </c>
      <c r="L17" s="30">
        <f t="shared" si="1"/>
        <v>113.81</v>
      </c>
      <c r="M17" s="32">
        <f t="shared" si="2"/>
        <v>35.714844766047399</v>
      </c>
      <c r="N17" s="33">
        <v>1</v>
      </c>
      <c r="O17" s="33"/>
    </row>
    <row r="18" spans="1:24" x14ac:dyDescent="0.2">
      <c r="A18" s="9">
        <f t="shared" si="0"/>
        <v>9</v>
      </c>
      <c r="B18" s="9" t="s">
        <v>94</v>
      </c>
      <c r="C18" s="10" t="s">
        <v>64</v>
      </c>
      <c r="D18" s="10" t="s">
        <v>66</v>
      </c>
      <c r="E18" s="11" t="s">
        <v>12</v>
      </c>
      <c r="F18" s="10">
        <f>61.8+0.0271</f>
        <v>61.827099999999994</v>
      </c>
      <c r="G18" s="10">
        <v>5.53</v>
      </c>
      <c r="H18" s="10" t="s">
        <v>3</v>
      </c>
      <c r="I18" s="10">
        <f>6.81</f>
        <v>6.81</v>
      </c>
      <c r="J18" s="10">
        <v>74.17</v>
      </c>
      <c r="K18" s="10">
        <v>18.55</v>
      </c>
      <c r="L18" s="10">
        <f t="shared" si="1"/>
        <v>92.72</v>
      </c>
      <c r="M18" s="12">
        <f t="shared" si="2"/>
        <v>29.09656802309037</v>
      </c>
      <c r="N18" s="13">
        <v>1</v>
      </c>
      <c r="O18" s="13"/>
    </row>
    <row r="19" spans="1:24" x14ac:dyDescent="0.2">
      <c r="A19" s="9">
        <f t="shared" si="0"/>
        <v>10</v>
      </c>
      <c r="B19" s="9" t="s">
        <v>94</v>
      </c>
      <c r="C19" s="10" t="s">
        <v>64</v>
      </c>
      <c r="D19" s="10" t="s">
        <v>67</v>
      </c>
      <c r="E19" s="11" t="s">
        <v>13</v>
      </c>
      <c r="F19" s="10">
        <f>85.46-0.0268</f>
        <v>85.433199999999999</v>
      </c>
      <c r="G19" s="10">
        <v>6.8</v>
      </c>
      <c r="H19" s="10" t="s">
        <v>3</v>
      </c>
      <c r="I19" s="10">
        <f>6.68</f>
        <v>6.68</v>
      </c>
      <c r="J19" s="10">
        <v>98.91</v>
      </c>
      <c r="K19" s="10">
        <v>24.74</v>
      </c>
      <c r="L19" s="10">
        <f t="shared" si="1"/>
        <v>123.64999999999999</v>
      </c>
      <c r="M19" s="12">
        <f t="shared" si="2"/>
        <v>38.802746290499613</v>
      </c>
      <c r="N19" s="13">
        <v>1</v>
      </c>
      <c r="O19" s="13"/>
    </row>
    <row r="20" spans="1:24" x14ac:dyDescent="0.2">
      <c r="A20" s="9">
        <f t="shared" si="0"/>
        <v>11</v>
      </c>
      <c r="B20" s="9" t="s">
        <v>94</v>
      </c>
      <c r="C20" s="10" t="s">
        <v>64</v>
      </c>
      <c r="D20" s="10" t="s">
        <v>66</v>
      </c>
      <c r="E20" s="11" t="s">
        <v>14</v>
      </c>
      <c r="F20" s="10">
        <f>57.53+0.0302</f>
        <v>57.560200000000002</v>
      </c>
      <c r="G20" s="10">
        <v>4.67</v>
      </c>
      <c r="H20" s="10" t="s">
        <v>3</v>
      </c>
      <c r="I20" s="10">
        <f>5.62</f>
        <v>5.62</v>
      </c>
      <c r="J20" s="10">
        <v>67.849999999999994</v>
      </c>
      <c r="K20" s="10">
        <v>16.97</v>
      </c>
      <c r="L20" s="10">
        <f t="shared" si="1"/>
        <v>84.82</v>
      </c>
      <c r="M20" s="12">
        <f t="shared" si="2"/>
        <v>26.617460091873649</v>
      </c>
      <c r="N20" s="13"/>
      <c r="O20" s="13"/>
      <c r="V20" s="26"/>
    </row>
    <row r="21" spans="1:24" s="4" customFormat="1" x14ac:dyDescent="0.2">
      <c r="A21" s="9">
        <f t="shared" si="0"/>
        <v>12</v>
      </c>
      <c r="B21" s="9" t="s">
        <v>94</v>
      </c>
      <c r="C21" s="10" t="s">
        <v>64</v>
      </c>
      <c r="D21" s="10" t="s">
        <v>66</v>
      </c>
      <c r="E21" s="11" t="s">
        <v>15</v>
      </c>
      <c r="F21" s="10">
        <f>55.23+0.0302</f>
        <v>55.260199999999998</v>
      </c>
      <c r="G21" s="10">
        <v>5.55</v>
      </c>
      <c r="H21" s="10" t="s">
        <v>3</v>
      </c>
      <c r="I21" s="10">
        <f>7.04</f>
        <v>7.04</v>
      </c>
      <c r="J21" s="10">
        <v>67.849999999999994</v>
      </c>
      <c r="K21" s="10">
        <v>16.97</v>
      </c>
      <c r="L21" s="10">
        <f t="shared" si="1"/>
        <v>84.82</v>
      </c>
      <c r="M21" s="12">
        <f t="shared" si="2"/>
        <v>26.617460091873649</v>
      </c>
      <c r="N21" s="13"/>
      <c r="O21" s="13">
        <v>1</v>
      </c>
      <c r="V21" s="28"/>
    </row>
    <row r="22" spans="1:24" x14ac:dyDescent="0.2">
      <c r="A22" s="9">
        <f t="shared" si="0"/>
        <v>13</v>
      </c>
      <c r="B22" s="9" t="s">
        <v>94</v>
      </c>
      <c r="C22" s="10" t="s">
        <v>68</v>
      </c>
      <c r="D22" s="10" t="s">
        <v>66</v>
      </c>
      <c r="E22" s="11" t="s">
        <v>16</v>
      </c>
      <c r="F22" s="10">
        <f>57.09+0.0398</f>
        <v>57.129800000000003</v>
      </c>
      <c r="G22" s="10">
        <v>4.46</v>
      </c>
      <c r="H22" s="10" t="s">
        <v>3</v>
      </c>
      <c r="I22" s="10">
        <f>6.26</f>
        <v>6.26</v>
      </c>
      <c r="J22" s="10">
        <v>67.849999999999994</v>
      </c>
      <c r="K22" s="10">
        <f>16.97</f>
        <v>16.97</v>
      </c>
      <c r="L22" s="10">
        <f t="shared" si="1"/>
        <v>84.82</v>
      </c>
      <c r="M22" s="12">
        <f t="shared" si="2"/>
        <v>26.617460091873649</v>
      </c>
      <c r="N22" s="13"/>
      <c r="O22" s="13"/>
    </row>
    <row r="23" spans="1:24" x14ac:dyDescent="0.2">
      <c r="A23" s="9">
        <f t="shared" si="0"/>
        <v>14</v>
      </c>
      <c r="B23" s="9" t="s">
        <v>94</v>
      </c>
      <c r="C23" s="10" t="s">
        <v>68</v>
      </c>
      <c r="D23" s="10" t="s">
        <v>67</v>
      </c>
      <c r="E23" s="11" t="s">
        <v>17</v>
      </c>
      <c r="F23" s="10">
        <f>89.06-0.0329</f>
        <v>89.027100000000004</v>
      </c>
      <c r="G23" s="10">
        <v>7.44</v>
      </c>
      <c r="H23" s="10" t="s">
        <v>3</v>
      </c>
      <c r="I23" s="10">
        <f>6.91</f>
        <v>6.91</v>
      </c>
      <c r="J23" s="10">
        <v>103.38</v>
      </c>
      <c r="K23" s="10">
        <v>25.85</v>
      </c>
      <c r="L23" s="10">
        <f t="shared" si="1"/>
        <v>129.22999999999999</v>
      </c>
      <c r="M23" s="12">
        <f t="shared" si="2"/>
        <v>40.553812398878001</v>
      </c>
      <c r="N23" s="13">
        <v>1</v>
      </c>
      <c r="O23" s="13"/>
    </row>
    <row r="24" spans="1:24" x14ac:dyDescent="0.2">
      <c r="A24" s="9">
        <f t="shared" si="0"/>
        <v>15</v>
      </c>
      <c r="B24" s="9" t="s">
        <v>94</v>
      </c>
      <c r="C24" s="10" t="s">
        <v>68</v>
      </c>
      <c r="D24" s="10" t="s">
        <v>67</v>
      </c>
      <c r="E24" s="11" t="s">
        <v>18</v>
      </c>
      <c r="F24" s="10">
        <f>86.71-0.0239</f>
        <v>86.686099999999996</v>
      </c>
      <c r="G24" s="10">
        <v>6.9</v>
      </c>
      <c r="H24" s="10" t="s">
        <v>3</v>
      </c>
      <c r="I24" s="10">
        <f>7.19</f>
        <v>7.19</v>
      </c>
      <c r="J24" s="10">
        <v>100.78</v>
      </c>
      <c r="K24" s="10">
        <v>25.2</v>
      </c>
      <c r="L24" s="10">
        <f t="shared" si="1"/>
        <v>125.98</v>
      </c>
      <c r="M24" s="12">
        <f t="shared" si="2"/>
        <v>39.533926224643281</v>
      </c>
      <c r="N24" s="13">
        <v>1</v>
      </c>
      <c r="O24" s="13"/>
      <c r="X24" s="26"/>
    </row>
    <row r="25" spans="1:24" x14ac:dyDescent="0.2">
      <c r="A25" s="9">
        <f t="shared" si="0"/>
        <v>16</v>
      </c>
      <c r="B25" s="9" t="s">
        <v>94</v>
      </c>
      <c r="C25" s="10" t="s">
        <v>68</v>
      </c>
      <c r="D25" s="10" t="s">
        <v>67</v>
      </c>
      <c r="E25" s="11" t="s">
        <v>19</v>
      </c>
      <c r="F25" s="10">
        <f>88.24+0.0079</f>
        <v>88.247900000000001</v>
      </c>
      <c r="G25" s="10">
        <v>6.69</v>
      </c>
      <c r="H25" s="10" t="s">
        <v>3</v>
      </c>
      <c r="I25" s="10">
        <f>7.17</f>
        <v>7.17</v>
      </c>
      <c r="J25" s="10">
        <v>102.11</v>
      </c>
      <c r="K25" s="10">
        <v>25.54</v>
      </c>
      <c r="L25" s="10">
        <f t="shared" si="1"/>
        <v>127.65</v>
      </c>
      <c r="M25" s="12">
        <f t="shared" si="2"/>
        <v>40.057990812634664</v>
      </c>
      <c r="N25" s="13">
        <v>1</v>
      </c>
      <c r="O25" s="13"/>
      <c r="W25" s="26"/>
      <c r="X25" s="26"/>
    </row>
    <row r="26" spans="1:24" x14ac:dyDescent="0.2">
      <c r="A26" s="9">
        <f t="shared" si="0"/>
        <v>17</v>
      </c>
      <c r="B26" s="9" t="s">
        <v>94</v>
      </c>
      <c r="C26" s="10" t="s">
        <v>68</v>
      </c>
      <c r="D26" s="10" t="s">
        <v>66</v>
      </c>
      <c r="E26" s="11" t="s">
        <v>20</v>
      </c>
      <c r="F26" s="10">
        <f>55.39+0.0302</f>
        <v>55.420200000000001</v>
      </c>
      <c r="G26" s="10">
        <v>5.1100000000000003</v>
      </c>
      <c r="H26" s="10" t="s">
        <v>3</v>
      </c>
      <c r="I26" s="10">
        <f>7.32</f>
        <v>7.32</v>
      </c>
      <c r="J26" s="10">
        <v>67.849999999999994</v>
      </c>
      <c r="K26" s="10">
        <v>16.97</v>
      </c>
      <c r="L26" s="10">
        <f t="shared" si="1"/>
        <v>84.82</v>
      </c>
      <c r="M26" s="12">
        <f t="shared" si="2"/>
        <v>26.617460091873649</v>
      </c>
      <c r="N26" s="13"/>
      <c r="O26" s="13">
        <v>1</v>
      </c>
    </row>
    <row r="27" spans="1:24" x14ac:dyDescent="0.2">
      <c r="A27" s="9">
        <f t="shared" si="0"/>
        <v>18</v>
      </c>
      <c r="B27" s="9" t="s">
        <v>94</v>
      </c>
      <c r="C27" s="10" t="s">
        <v>68</v>
      </c>
      <c r="D27" s="10" t="s">
        <v>66</v>
      </c>
      <c r="E27" s="11" t="s">
        <v>21</v>
      </c>
      <c r="F27" s="10">
        <f>60.08+0.0299</f>
        <v>60.109899999999996</v>
      </c>
      <c r="G27" s="10">
        <v>5.19</v>
      </c>
      <c r="H27" s="10" t="s">
        <v>3</v>
      </c>
      <c r="I27" s="10">
        <f>6.64</f>
        <v>6.64</v>
      </c>
      <c r="J27" s="10">
        <v>71.94</v>
      </c>
      <c r="K27" s="10">
        <v>17.989999999999998</v>
      </c>
      <c r="L27" s="10">
        <f t="shared" si="1"/>
        <v>89.929999999999993</v>
      </c>
      <c r="M27" s="12">
        <f t="shared" si="2"/>
        <v>28.221034968901172</v>
      </c>
      <c r="N27" s="13"/>
      <c r="O27" s="13"/>
    </row>
    <row r="28" spans="1:24" x14ac:dyDescent="0.2">
      <c r="A28" s="9">
        <f t="shared" si="0"/>
        <v>19</v>
      </c>
      <c r="B28" s="9" t="s">
        <v>94</v>
      </c>
      <c r="C28" s="10" t="s">
        <v>68</v>
      </c>
      <c r="D28" s="10" t="s">
        <v>66</v>
      </c>
      <c r="E28" s="11" t="s">
        <v>22</v>
      </c>
      <c r="F28" s="10">
        <f>58.41+0.0098</f>
        <v>58.419799999999995</v>
      </c>
      <c r="G28" s="10">
        <v>4.8499999999999996</v>
      </c>
      <c r="H28" s="10" t="s">
        <v>3</v>
      </c>
      <c r="I28" s="10">
        <f>6.88</f>
        <v>6.88</v>
      </c>
      <c r="J28" s="10">
        <v>70.150000000000006</v>
      </c>
      <c r="K28" s="10">
        <v>17.55</v>
      </c>
      <c r="L28" s="10">
        <f t="shared" si="1"/>
        <v>87.7</v>
      </c>
      <c r="M28" s="12">
        <f t="shared" si="2"/>
        <v>27.521236147810885</v>
      </c>
      <c r="N28" s="13">
        <v>1</v>
      </c>
      <c r="O28" s="13"/>
    </row>
    <row r="29" spans="1:24" s="8" customFormat="1" x14ac:dyDescent="0.2">
      <c r="A29" s="9">
        <f t="shared" si="0"/>
        <v>20</v>
      </c>
      <c r="B29" s="9" t="s">
        <v>94</v>
      </c>
      <c r="C29" s="10" t="s">
        <v>68</v>
      </c>
      <c r="D29" s="10" t="s">
        <v>65</v>
      </c>
      <c r="E29" s="11" t="s">
        <v>23</v>
      </c>
      <c r="F29" s="10">
        <f>78.93-0.114</f>
        <v>78.816000000000003</v>
      </c>
      <c r="G29" s="10">
        <v>6.21</v>
      </c>
      <c r="H29" s="10" t="s">
        <v>3</v>
      </c>
      <c r="I29" s="10">
        <f>6.01</f>
        <v>6.01</v>
      </c>
      <c r="J29" s="10">
        <v>91.04</v>
      </c>
      <c r="K29" s="10">
        <v>22.77</v>
      </c>
      <c r="L29" s="10">
        <f t="shared" si="1"/>
        <v>113.81</v>
      </c>
      <c r="M29" s="12">
        <f t="shared" si="2"/>
        <v>35.714844766047399</v>
      </c>
      <c r="N29" s="13">
        <v>1</v>
      </c>
      <c r="O29" s="13"/>
    </row>
    <row r="30" spans="1:24" x14ac:dyDescent="0.2">
      <c r="A30" s="9">
        <f t="shared" si="0"/>
        <v>21</v>
      </c>
      <c r="B30" s="9" t="s">
        <v>94</v>
      </c>
      <c r="C30" s="10" t="s">
        <v>68</v>
      </c>
      <c r="D30" s="10" t="s">
        <v>66</v>
      </c>
      <c r="E30" s="11" t="s">
        <v>24</v>
      </c>
      <c r="F30" s="10">
        <f>61.8+0.0271</f>
        <v>61.827099999999994</v>
      </c>
      <c r="G30" s="10">
        <v>5.53</v>
      </c>
      <c r="H30" s="10" t="s">
        <v>3</v>
      </c>
      <c r="I30" s="10">
        <f>6.81</f>
        <v>6.81</v>
      </c>
      <c r="J30" s="10">
        <v>74.17</v>
      </c>
      <c r="K30" s="10">
        <v>18.55</v>
      </c>
      <c r="L30" s="10">
        <f t="shared" si="1"/>
        <v>92.72</v>
      </c>
      <c r="M30" s="12">
        <f t="shared" si="2"/>
        <v>29.09656802309037</v>
      </c>
      <c r="N30" s="13">
        <v>1</v>
      </c>
      <c r="O30" s="13"/>
    </row>
    <row r="31" spans="1:24" x14ac:dyDescent="0.2">
      <c r="A31" s="9">
        <f t="shared" si="0"/>
        <v>22</v>
      </c>
      <c r="B31" s="9" t="s">
        <v>94</v>
      </c>
      <c r="C31" s="10" t="s">
        <v>68</v>
      </c>
      <c r="D31" s="10" t="s">
        <v>67</v>
      </c>
      <c r="E31" s="11" t="s">
        <v>25</v>
      </c>
      <c r="F31" s="10">
        <f>85.46-0.0268</f>
        <v>85.433199999999999</v>
      </c>
      <c r="G31" s="10">
        <v>6.8</v>
      </c>
      <c r="H31" s="10" t="s">
        <v>3</v>
      </c>
      <c r="I31" s="10">
        <f>6.68</f>
        <v>6.68</v>
      </c>
      <c r="J31" s="10">
        <v>98.91</v>
      </c>
      <c r="K31" s="10">
        <v>24.74</v>
      </c>
      <c r="L31" s="10">
        <f t="shared" si="1"/>
        <v>123.64999999999999</v>
      </c>
      <c r="M31" s="12">
        <f t="shared" si="2"/>
        <v>38.802746290499613</v>
      </c>
      <c r="N31" s="13">
        <v>1</v>
      </c>
      <c r="O31" s="13"/>
    </row>
    <row r="32" spans="1:24" x14ac:dyDescent="0.2">
      <c r="A32" s="9">
        <f t="shared" si="0"/>
        <v>23</v>
      </c>
      <c r="B32" s="9" t="s">
        <v>94</v>
      </c>
      <c r="C32" s="10" t="s">
        <v>68</v>
      </c>
      <c r="D32" s="10" t="s">
        <v>66</v>
      </c>
      <c r="E32" s="11" t="s">
        <v>26</v>
      </c>
      <c r="F32" s="10">
        <f>57.53+0.0302</f>
        <v>57.560200000000002</v>
      </c>
      <c r="G32" s="10">
        <v>4.67</v>
      </c>
      <c r="H32" s="10" t="s">
        <v>3</v>
      </c>
      <c r="I32" s="10">
        <f>5.62</f>
        <v>5.62</v>
      </c>
      <c r="J32" s="10">
        <v>67.849999999999994</v>
      </c>
      <c r="K32" s="10">
        <v>16.97</v>
      </c>
      <c r="L32" s="10">
        <f t="shared" si="1"/>
        <v>84.82</v>
      </c>
      <c r="M32" s="12">
        <f t="shared" si="2"/>
        <v>26.617460091873649</v>
      </c>
      <c r="N32" s="13"/>
      <c r="O32" s="13"/>
    </row>
    <row r="33" spans="1:15" x14ac:dyDescent="0.2">
      <c r="A33" s="9">
        <f t="shared" si="0"/>
        <v>24</v>
      </c>
      <c r="B33" s="9" t="s">
        <v>94</v>
      </c>
      <c r="C33" s="10" t="s">
        <v>68</v>
      </c>
      <c r="D33" s="10" t="s">
        <v>66</v>
      </c>
      <c r="E33" s="11" t="s">
        <v>27</v>
      </c>
      <c r="F33" s="10">
        <f>55.23+0.0302</f>
        <v>55.260199999999998</v>
      </c>
      <c r="G33" s="10">
        <v>5.55</v>
      </c>
      <c r="H33" s="10" t="s">
        <v>3</v>
      </c>
      <c r="I33" s="10">
        <f>7.04</f>
        <v>7.04</v>
      </c>
      <c r="J33" s="10">
        <v>67.849999999999994</v>
      </c>
      <c r="K33" s="10">
        <v>16.97</v>
      </c>
      <c r="L33" s="10">
        <f t="shared" si="1"/>
        <v>84.82</v>
      </c>
      <c r="M33" s="12">
        <f t="shared" si="2"/>
        <v>26.617460091873649</v>
      </c>
      <c r="N33" s="13"/>
      <c r="O33" s="13"/>
    </row>
    <row r="34" spans="1:15" x14ac:dyDescent="0.2">
      <c r="A34" s="9">
        <f t="shared" si="0"/>
        <v>25</v>
      </c>
      <c r="B34" s="9" t="s">
        <v>94</v>
      </c>
      <c r="C34" s="10" t="s">
        <v>69</v>
      </c>
      <c r="D34" s="10" t="s">
        <v>66</v>
      </c>
      <c r="E34" s="11" t="s">
        <v>28</v>
      </c>
      <c r="F34" s="10">
        <f>57.09+0.0398</f>
        <v>57.129800000000003</v>
      </c>
      <c r="G34" s="10">
        <v>4.46</v>
      </c>
      <c r="H34" s="10" t="s">
        <v>3</v>
      </c>
      <c r="I34" s="10">
        <f>6.26</f>
        <v>6.26</v>
      </c>
      <c r="J34" s="10">
        <v>67.849999999999994</v>
      </c>
      <c r="K34" s="10">
        <f>16.97</f>
        <v>16.97</v>
      </c>
      <c r="L34" s="10">
        <f t="shared" si="1"/>
        <v>84.82</v>
      </c>
      <c r="M34" s="12">
        <f t="shared" si="2"/>
        <v>26.617460091873649</v>
      </c>
      <c r="N34" s="13"/>
      <c r="O34" s="13">
        <v>1</v>
      </c>
    </row>
    <row r="35" spans="1:15" x14ac:dyDescent="0.2">
      <c r="A35" s="9">
        <f t="shared" si="0"/>
        <v>26</v>
      </c>
      <c r="B35" s="9" t="s">
        <v>94</v>
      </c>
      <c r="C35" s="10" t="s">
        <v>69</v>
      </c>
      <c r="D35" s="10" t="s">
        <v>67</v>
      </c>
      <c r="E35" s="11" t="s">
        <v>29</v>
      </c>
      <c r="F35" s="10">
        <f>89.06-0.0329</f>
        <v>89.027100000000004</v>
      </c>
      <c r="G35" s="10">
        <v>7.44</v>
      </c>
      <c r="H35" s="10" t="s">
        <v>3</v>
      </c>
      <c r="I35" s="10">
        <f>6.91</f>
        <v>6.91</v>
      </c>
      <c r="J35" s="10">
        <v>103.38</v>
      </c>
      <c r="K35" s="10">
        <v>25.85</v>
      </c>
      <c r="L35" s="10">
        <f t="shared" si="1"/>
        <v>129.22999999999999</v>
      </c>
      <c r="M35" s="12">
        <f t="shared" si="2"/>
        <v>40.553812398878001</v>
      </c>
      <c r="N35" s="13">
        <v>1</v>
      </c>
      <c r="O35" s="13"/>
    </row>
    <row r="36" spans="1:15" x14ac:dyDescent="0.2">
      <c r="A36" s="9">
        <f t="shared" si="0"/>
        <v>27</v>
      </c>
      <c r="B36" s="9" t="s">
        <v>94</v>
      </c>
      <c r="C36" s="10" t="s">
        <v>69</v>
      </c>
      <c r="D36" s="10" t="s">
        <v>67</v>
      </c>
      <c r="E36" s="11" t="s">
        <v>30</v>
      </c>
      <c r="F36" s="10">
        <f>86.71-0.0239</f>
        <v>86.686099999999996</v>
      </c>
      <c r="G36" s="10">
        <v>6.9</v>
      </c>
      <c r="H36" s="10" t="s">
        <v>3</v>
      </c>
      <c r="I36" s="10">
        <f>7.19</f>
        <v>7.19</v>
      </c>
      <c r="J36" s="10">
        <v>100.78</v>
      </c>
      <c r="K36" s="10">
        <v>25.2</v>
      </c>
      <c r="L36" s="10">
        <f t="shared" si="1"/>
        <v>125.98</v>
      </c>
      <c r="M36" s="12">
        <f t="shared" si="2"/>
        <v>39.533926224643281</v>
      </c>
      <c r="N36" s="13">
        <v>1</v>
      </c>
      <c r="O36" s="13"/>
    </row>
    <row r="37" spans="1:15" x14ac:dyDescent="0.2">
      <c r="A37" s="9">
        <f t="shared" si="0"/>
        <v>28</v>
      </c>
      <c r="B37" s="9" t="s">
        <v>94</v>
      </c>
      <c r="C37" s="10" t="s">
        <v>69</v>
      </c>
      <c r="D37" s="10" t="s">
        <v>67</v>
      </c>
      <c r="E37" s="11" t="s">
        <v>31</v>
      </c>
      <c r="F37" s="10">
        <f>88.24+0.0079</f>
        <v>88.247900000000001</v>
      </c>
      <c r="G37" s="10">
        <v>6.69</v>
      </c>
      <c r="H37" s="10" t="s">
        <v>3</v>
      </c>
      <c r="I37" s="10">
        <f>7.17</f>
        <v>7.17</v>
      </c>
      <c r="J37" s="10">
        <v>102.11</v>
      </c>
      <c r="K37" s="10">
        <v>25.54</v>
      </c>
      <c r="L37" s="10">
        <f t="shared" si="1"/>
        <v>127.65</v>
      </c>
      <c r="M37" s="12">
        <f t="shared" si="2"/>
        <v>40.057990812634664</v>
      </c>
      <c r="N37" s="13">
        <v>1</v>
      </c>
      <c r="O37" s="13"/>
    </row>
    <row r="38" spans="1:15" x14ac:dyDescent="0.2">
      <c r="A38" s="9">
        <f t="shared" si="0"/>
        <v>29</v>
      </c>
      <c r="B38" s="9" t="s">
        <v>94</v>
      </c>
      <c r="C38" s="10" t="s">
        <v>69</v>
      </c>
      <c r="D38" s="10" t="s">
        <v>66</v>
      </c>
      <c r="E38" s="11" t="s">
        <v>32</v>
      </c>
      <c r="F38" s="10">
        <f>55.39+0.0302</f>
        <v>55.420200000000001</v>
      </c>
      <c r="G38" s="10">
        <v>5.1100000000000003</v>
      </c>
      <c r="H38" s="10" t="s">
        <v>3</v>
      </c>
      <c r="I38" s="10">
        <f>7.32</f>
        <v>7.32</v>
      </c>
      <c r="J38" s="10">
        <v>67.849999999999994</v>
      </c>
      <c r="K38" s="10">
        <v>16.97</v>
      </c>
      <c r="L38" s="10">
        <f t="shared" si="1"/>
        <v>84.82</v>
      </c>
      <c r="M38" s="12">
        <f t="shared" si="2"/>
        <v>26.617460091873649</v>
      </c>
      <c r="N38" s="13"/>
      <c r="O38" s="13"/>
    </row>
    <row r="39" spans="1:15" x14ac:dyDescent="0.2">
      <c r="A39" s="9">
        <f t="shared" si="0"/>
        <v>30</v>
      </c>
      <c r="B39" s="9" t="s">
        <v>94</v>
      </c>
      <c r="C39" s="10" t="s">
        <v>69</v>
      </c>
      <c r="D39" s="10" t="s">
        <v>66</v>
      </c>
      <c r="E39" s="11" t="s">
        <v>33</v>
      </c>
      <c r="F39" s="10">
        <f>60.08+0.0299</f>
        <v>60.109899999999996</v>
      </c>
      <c r="G39" s="10">
        <v>5.19</v>
      </c>
      <c r="H39" s="10" t="s">
        <v>3</v>
      </c>
      <c r="I39" s="10">
        <f>6.64</f>
        <v>6.64</v>
      </c>
      <c r="J39" s="10">
        <v>71.94</v>
      </c>
      <c r="K39" s="10">
        <v>17.989999999999998</v>
      </c>
      <c r="L39" s="10">
        <f t="shared" si="1"/>
        <v>89.929999999999993</v>
      </c>
      <c r="M39" s="12">
        <f t="shared" si="2"/>
        <v>28.221034968901172</v>
      </c>
      <c r="N39" s="13"/>
      <c r="O39" s="13">
        <v>1</v>
      </c>
    </row>
    <row r="40" spans="1:15" x14ac:dyDescent="0.2">
      <c r="A40" s="9">
        <f t="shared" si="0"/>
        <v>31</v>
      </c>
      <c r="B40" s="9" t="s">
        <v>94</v>
      </c>
      <c r="C40" s="10" t="s">
        <v>69</v>
      </c>
      <c r="D40" s="10" t="s">
        <v>66</v>
      </c>
      <c r="E40" s="11" t="s">
        <v>34</v>
      </c>
      <c r="F40" s="10">
        <f>58.41+0.0098</f>
        <v>58.419799999999995</v>
      </c>
      <c r="G40" s="10">
        <v>4.8499999999999996</v>
      </c>
      <c r="H40" s="10" t="s">
        <v>3</v>
      </c>
      <c r="I40" s="10">
        <f>6.88</f>
        <v>6.88</v>
      </c>
      <c r="J40" s="10">
        <v>70.150000000000006</v>
      </c>
      <c r="K40" s="10">
        <v>17.55</v>
      </c>
      <c r="L40" s="10">
        <f t="shared" si="1"/>
        <v>87.7</v>
      </c>
      <c r="M40" s="12">
        <f t="shared" si="2"/>
        <v>27.521236147810885</v>
      </c>
      <c r="N40" s="13">
        <v>1</v>
      </c>
      <c r="O40" s="13"/>
    </row>
    <row r="41" spans="1:15" s="8" customFormat="1" x14ac:dyDescent="0.2">
      <c r="A41" s="9">
        <f t="shared" si="0"/>
        <v>32</v>
      </c>
      <c r="B41" s="9" t="s">
        <v>94</v>
      </c>
      <c r="C41" s="10" t="s">
        <v>69</v>
      </c>
      <c r="D41" s="10" t="s">
        <v>65</v>
      </c>
      <c r="E41" s="11" t="s">
        <v>35</v>
      </c>
      <c r="F41" s="10">
        <f>78.93-0.114</f>
        <v>78.816000000000003</v>
      </c>
      <c r="G41" s="10">
        <v>6.21</v>
      </c>
      <c r="H41" s="10" t="s">
        <v>3</v>
      </c>
      <c r="I41" s="10">
        <f>6.01</f>
        <v>6.01</v>
      </c>
      <c r="J41" s="10">
        <v>91.04</v>
      </c>
      <c r="K41" s="10">
        <v>22.77</v>
      </c>
      <c r="L41" s="10">
        <f t="shared" si="1"/>
        <v>113.81</v>
      </c>
      <c r="M41" s="12">
        <f t="shared" si="2"/>
        <v>35.714844766047399</v>
      </c>
      <c r="N41" s="13">
        <v>1</v>
      </c>
      <c r="O41" s="13"/>
    </row>
    <row r="42" spans="1:15" x14ac:dyDescent="0.2">
      <c r="A42" s="9">
        <f t="shared" si="0"/>
        <v>33</v>
      </c>
      <c r="B42" s="9" t="s">
        <v>94</v>
      </c>
      <c r="C42" s="10" t="s">
        <v>69</v>
      </c>
      <c r="D42" s="10" t="s">
        <v>66</v>
      </c>
      <c r="E42" s="11" t="s">
        <v>36</v>
      </c>
      <c r="F42" s="10">
        <f>61.8+0.0271</f>
        <v>61.827099999999994</v>
      </c>
      <c r="G42" s="10">
        <v>5.53</v>
      </c>
      <c r="H42" s="10" t="s">
        <v>3</v>
      </c>
      <c r="I42" s="10">
        <f>6.81</f>
        <v>6.81</v>
      </c>
      <c r="J42" s="10">
        <v>74.17</v>
      </c>
      <c r="K42" s="10">
        <v>18.55</v>
      </c>
      <c r="L42" s="10">
        <f t="shared" si="1"/>
        <v>92.72</v>
      </c>
      <c r="M42" s="12">
        <f t="shared" si="2"/>
        <v>29.09656802309037</v>
      </c>
      <c r="N42" s="13">
        <v>1</v>
      </c>
      <c r="O42" s="13"/>
    </row>
    <row r="43" spans="1:15" x14ac:dyDescent="0.2">
      <c r="A43" s="9">
        <f t="shared" si="0"/>
        <v>34</v>
      </c>
      <c r="B43" s="9" t="s">
        <v>94</v>
      </c>
      <c r="C43" s="10" t="s">
        <v>69</v>
      </c>
      <c r="D43" s="10" t="s">
        <v>67</v>
      </c>
      <c r="E43" s="11" t="s">
        <v>37</v>
      </c>
      <c r="F43" s="10">
        <f>85.46-0.0268</f>
        <v>85.433199999999999</v>
      </c>
      <c r="G43" s="10">
        <v>6.8</v>
      </c>
      <c r="H43" s="10" t="s">
        <v>3</v>
      </c>
      <c r="I43" s="10">
        <f>6.68</f>
        <v>6.68</v>
      </c>
      <c r="J43" s="10">
        <v>98.91</v>
      </c>
      <c r="K43" s="10">
        <v>24.74</v>
      </c>
      <c r="L43" s="10">
        <f t="shared" si="1"/>
        <v>123.64999999999999</v>
      </c>
      <c r="M43" s="12">
        <f t="shared" si="2"/>
        <v>38.802746290499613</v>
      </c>
      <c r="N43" s="13">
        <v>1</v>
      </c>
      <c r="O43" s="13"/>
    </row>
    <row r="44" spans="1:15" x14ac:dyDescent="0.2">
      <c r="A44" s="9">
        <f t="shared" si="0"/>
        <v>35</v>
      </c>
      <c r="B44" s="9" t="s">
        <v>94</v>
      </c>
      <c r="C44" s="10" t="s">
        <v>69</v>
      </c>
      <c r="D44" s="10" t="s">
        <v>66</v>
      </c>
      <c r="E44" s="11" t="s">
        <v>38</v>
      </c>
      <c r="F44" s="10">
        <f>57.53+0.0302</f>
        <v>57.560200000000002</v>
      </c>
      <c r="G44" s="10">
        <v>4.67</v>
      </c>
      <c r="H44" s="10" t="s">
        <v>3</v>
      </c>
      <c r="I44" s="10">
        <f>5.62</f>
        <v>5.62</v>
      </c>
      <c r="J44" s="10">
        <v>67.849999999999994</v>
      </c>
      <c r="K44" s="10">
        <v>16.97</v>
      </c>
      <c r="L44" s="10">
        <f t="shared" si="1"/>
        <v>84.82</v>
      </c>
      <c r="M44" s="12">
        <f t="shared" si="2"/>
        <v>26.617460091873649</v>
      </c>
      <c r="N44" s="13"/>
      <c r="O44" s="13"/>
    </row>
    <row r="45" spans="1:15" x14ac:dyDescent="0.2">
      <c r="A45" s="9">
        <f t="shared" si="0"/>
        <v>36</v>
      </c>
      <c r="B45" s="9" t="s">
        <v>94</v>
      </c>
      <c r="C45" s="10" t="s">
        <v>69</v>
      </c>
      <c r="D45" s="10" t="s">
        <v>66</v>
      </c>
      <c r="E45" s="11" t="s">
        <v>39</v>
      </c>
      <c r="F45" s="10">
        <f>55.23+0.0302</f>
        <v>55.260199999999998</v>
      </c>
      <c r="G45" s="10">
        <v>5.55</v>
      </c>
      <c r="H45" s="10" t="s">
        <v>3</v>
      </c>
      <c r="I45" s="10">
        <f>7.04</f>
        <v>7.04</v>
      </c>
      <c r="J45" s="10">
        <v>67.849999999999994</v>
      </c>
      <c r="K45" s="10">
        <v>16.97</v>
      </c>
      <c r="L45" s="10">
        <f t="shared" si="1"/>
        <v>84.82</v>
      </c>
      <c r="M45" s="12">
        <f t="shared" si="2"/>
        <v>26.617460091873649</v>
      </c>
      <c r="N45" s="13"/>
      <c r="O45" s="13">
        <v>1</v>
      </c>
    </row>
    <row r="46" spans="1:15" x14ac:dyDescent="0.2">
      <c r="A46" s="9">
        <f t="shared" si="0"/>
        <v>37</v>
      </c>
      <c r="B46" s="9" t="s">
        <v>94</v>
      </c>
      <c r="C46" s="10" t="s">
        <v>70</v>
      </c>
      <c r="D46" s="10" t="s">
        <v>66</v>
      </c>
      <c r="E46" s="11" t="s">
        <v>40</v>
      </c>
      <c r="F46" s="10">
        <f>57.09+0.0398</f>
        <v>57.129800000000003</v>
      </c>
      <c r="G46" s="10">
        <v>4.46</v>
      </c>
      <c r="H46" s="10" t="s">
        <v>3</v>
      </c>
      <c r="I46" s="10">
        <f>6.26</f>
        <v>6.26</v>
      </c>
      <c r="J46" s="10">
        <v>67.849999999999994</v>
      </c>
      <c r="K46" s="10">
        <f>16.97</f>
        <v>16.97</v>
      </c>
      <c r="L46" s="10">
        <f t="shared" si="1"/>
        <v>84.82</v>
      </c>
      <c r="M46" s="12">
        <f t="shared" si="2"/>
        <v>26.617460091873649</v>
      </c>
      <c r="N46" s="13"/>
      <c r="O46" s="13"/>
    </row>
    <row r="47" spans="1:15" s="4" customFormat="1" x14ac:dyDescent="0.2">
      <c r="A47" s="9">
        <f t="shared" si="0"/>
        <v>38</v>
      </c>
      <c r="B47" s="9" t="s">
        <v>94</v>
      </c>
      <c r="C47" s="10" t="s">
        <v>70</v>
      </c>
      <c r="D47" s="10" t="s">
        <v>67</v>
      </c>
      <c r="E47" s="11" t="s">
        <v>41</v>
      </c>
      <c r="F47" s="10">
        <f>89.06-0.0329</f>
        <v>89.027100000000004</v>
      </c>
      <c r="G47" s="10">
        <v>7.44</v>
      </c>
      <c r="H47" s="10" t="s">
        <v>3</v>
      </c>
      <c r="I47" s="10">
        <f>6.91</f>
        <v>6.91</v>
      </c>
      <c r="J47" s="10">
        <v>103.38</v>
      </c>
      <c r="K47" s="10">
        <v>25.85</v>
      </c>
      <c r="L47" s="10">
        <f t="shared" si="1"/>
        <v>129.22999999999999</v>
      </c>
      <c r="M47" s="12">
        <f t="shared" si="2"/>
        <v>40.553812398878001</v>
      </c>
      <c r="N47" s="13">
        <v>1</v>
      </c>
      <c r="O47" s="13"/>
    </row>
    <row r="48" spans="1:15" x14ac:dyDescent="0.2">
      <c r="A48" s="9">
        <f t="shared" si="0"/>
        <v>39</v>
      </c>
      <c r="B48" s="9" t="s">
        <v>94</v>
      </c>
      <c r="C48" s="10" t="s">
        <v>70</v>
      </c>
      <c r="D48" s="10" t="s">
        <v>67</v>
      </c>
      <c r="E48" s="11" t="s">
        <v>42</v>
      </c>
      <c r="F48" s="10">
        <f>86.71-0.0239</f>
        <v>86.686099999999996</v>
      </c>
      <c r="G48" s="10">
        <v>6.9</v>
      </c>
      <c r="H48" s="10" t="s">
        <v>3</v>
      </c>
      <c r="I48" s="10">
        <f>7.19</f>
        <v>7.19</v>
      </c>
      <c r="J48" s="10">
        <v>100.78</v>
      </c>
      <c r="K48" s="10">
        <v>25.2</v>
      </c>
      <c r="L48" s="10">
        <f t="shared" si="1"/>
        <v>125.98</v>
      </c>
      <c r="M48" s="12">
        <f t="shared" si="2"/>
        <v>39.533926224643281</v>
      </c>
      <c r="N48" s="13">
        <v>1</v>
      </c>
      <c r="O48" s="13"/>
    </row>
    <row r="49" spans="1:15" x14ac:dyDescent="0.2">
      <c r="A49" s="9">
        <f t="shared" si="0"/>
        <v>40</v>
      </c>
      <c r="B49" s="9" t="s">
        <v>94</v>
      </c>
      <c r="C49" s="10" t="s">
        <v>70</v>
      </c>
      <c r="D49" s="10" t="s">
        <v>67</v>
      </c>
      <c r="E49" s="11" t="s">
        <v>43</v>
      </c>
      <c r="F49" s="10">
        <f>88.24+0.0079</f>
        <v>88.247900000000001</v>
      </c>
      <c r="G49" s="10">
        <v>6.69</v>
      </c>
      <c r="H49" s="10" t="s">
        <v>3</v>
      </c>
      <c r="I49" s="10">
        <f>7.17</f>
        <v>7.17</v>
      </c>
      <c r="J49" s="10">
        <v>102.11</v>
      </c>
      <c r="K49" s="10">
        <v>25.54</v>
      </c>
      <c r="L49" s="10">
        <f t="shared" si="1"/>
        <v>127.65</v>
      </c>
      <c r="M49" s="12">
        <f t="shared" si="2"/>
        <v>40.057990812634664</v>
      </c>
      <c r="N49" s="13">
        <v>1</v>
      </c>
      <c r="O49" s="13"/>
    </row>
    <row r="50" spans="1:15" x14ac:dyDescent="0.2">
      <c r="A50" s="9">
        <f t="shared" si="0"/>
        <v>41</v>
      </c>
      <c r="B50" s="9" t="s">
        <v>94</v>
      </c>
      <c r="C50" s="10" t="s">
        <v>70</v>
      </c>
      <c r="D50" s="10" t="s">
        <v>66</v>
      </c>
      <c r="E50" s="11" t="s">
        <v>44</v>
      </c>
      <c r="F50" s="10">
        <f>55.39+0.0302</f>
        <v>55.420200000000001</v>
      </c>
      <c r="G50" s="10">
        <v>5.1100000000000003</v>
      </c>
      <c r="H50" s="10" t="s">
        <v>3</v>
      </c>
      <c r="I50" s="10">
        <f>7.32</f>
        <v>7.32</v>
      </c>
      <c r="J50" s="10">
        <v>67.849999999999994</v>
      </c>
      <c r="K50" s="10">
        <v>16.97</v>
      </c>
      <c r="L50" s="10">
        <f t="shared" si="1"/>
        <v>84.82</v>
      </c>
      <c r="M50" s="12">
        <f t="shared" si="2"/>
        <v>26.617460091873649</v>
      </c>
      <c r="N50" s="13"/>
      <c r="O50" s="13"/>
    </row>
    <row r="51" spans="1:15" x14ac:dyDescent="0.2">
      <c r="A51" s="9">
        <f t="shared" si="0"/>
        <v>42</v>
      </c>
      <c r="B51" s="9" t="s">
        <v>94</v>
      </c>
      <c r="C51" s="10" t="s">
        <v>70</v>
      </c>
      <c r="D51" s="10" t="s">
        <v>66</v>
      </c>
      <c r="E51" s="11" t="s">
        <v>45</v>
      </c>
      <c r="F51" s="10">
        <f>60.08+0.0299</f>
        <v>60.109899999999996</v>
      </c>
      <c r="G51" s="10">
        <v>5.19</v>
      </c>
      <c r="H51" s="10" t="s">
        <v>3</v>
      </c>
      <c r="I51" s="10">
        <f>6.64</f>
        <v>6.64</v>
      </c>
      <c r="J51" s="10">
        <v>71.94</v>
      </c>
      <c r="K51" s="10">
        <v>17.989999999999998</v>
      </c>
      <c r="L51" s="10">
        <f t="shared" si="1"/>
        <v>89.929999999999993</v>
      </c>
      <c r="M51" s="12">
        <f t="shared" si="2"/>
        <v>28.221034968901172</v>
      </c>
      <c r="N51" s="13">
        <v>1</v>
      </c>
      <c r="O51" s="13"/>
    </row>
    <row r="52" spans="1:15" x14ac:dyDescent="0.2">
      <c r="A52" s="9">
        <f t="shared" si="0"/>
        <v>43</v>
      </c>
      <c r="B52" s="9" t="s">
        <v>94</v>
      </c>
      <c r="C52" s="10" t="s">
        <v>70</v>
      </c>
      <c r="D52" s="10" t="s">
        <v>66</v>
      </c>
      <c r="E52" s="11" t="s">
        <v>46</v>
      </c>
      <c r="F52" s="10">
        <f>58.41+0.0098</f>
        <v>58.419799999999995</v>
      </c>
      <c r="G52" s="10">
        <v>4.8499999999999996</v>
      </c>
      <c r="H52" s="10" t="s">
        <v>3</v>
      </c>
      <c r="I52" s="10">
        <f>6.88</f>
        <v>6.88</v>
      </c>
      <c r="J52" s="10">
        <v>70.150000000000006</v>
      </c>
      <c r="K52" s="10">
        <v>17.55</v>
      </c>
      <c r="L52" s="10">
        <f t="shared" si="1"/>
        <v>87.7</v>
      </c>
      <c r="M52" s="12">
        <f t="shared" si="2"/>
        <v>27.521236147810885</v>
      </c>
      <c r="N52" s="13"/>
      <c r="O52" s="13"/>
    </row>
    <row r="53" spans="1:15" s="8" customFormat="1" x14ac:dyDescent="0.2">
      <c r="A53" s="9">
        <f t="shared" si="0"/>
        <v>44</v>
      </c>
      <c r="B53" s="9" t="s">
        <v>94</v>
      </c>
      <c r="C53" s="10" t="s">
        <v>70</v>
      </c>
      <c r="D53" s="10" t="s">
        <v>65</v>
      </c>
      <c r="E53" s="11" t="s">
        <v>47</v>
      </c>
      <c r="F53" s="10">
        <f>78.93-0.114</f>
        <v>78.816000000000003</v>
      </c>
      <c r="G53" s="10">
        <v>6.21</v>
      </c>
      <c r="H53" s="10" t="s">
        <v>3</v>
      </c>
      <c r="I53" s="10">
        <f>6.01</f>
        <v>6.01</v>
      </c>
      <c r="J53" s="10">
        <v>91.04</v>
      </c>
      <c r="K53" s="10">
        <v>22.77</v>
      </c>
      <c r="L53" s="10">
        <f t="shared" si="1"/>
        <v>113.81</v>
      </c>
      <c r="M53" s="12">
        <f t="shared" si="2"/>
        <v>35.714844766047399</v>
      </c>
      <c r="N53" s="13">
        <v>1</v>
      </c>
      <c r="O53" s="13"/>
    </row>
    <row r="54" spans="1:15" s="4" customFormat="1" x14ac:dyDescent="0.2">
      <c r="A54" s="9">
        <f t="shared" si="0"/>
        <v>45</v>
      </c>
      <c r="B54" s="9" t="s">
        <v>94</v>
      </c>
      <c r="C54" s="10" t="s">
        <v>70</v>
      </c>
      <c r="D54" s="10" t="s">
        <v>66</v>
      </c>
      <c r="E54" s="11" t="s">
        <v>48</v>
      </c>
      <c r="F54" s="10">
        <f>61.8+0.0271</f>
        <v>61.827099999999994</v>
      </c>
      <c r="G54" s="10">
        <v>5.53</v>
      </c>
      <c r="H54" s="10" t="s">
        <v>3</v>
      </c>
      <c r="I54" s="10">
        <f>6.81</f>
        <v>6.81</v>
      </c>
      <c r="J54" s="10">
        <v>74.17</v>
      </c>
      <c r="K54" s="10">
        <v>18.55</v>
      </c>
      <c r="L54" s="10">
        <f t="shared" si="1"/>
        <v>92.72</v>
      </c>
      <c r="M54" s="12">
        <f t="shared" si="2"/>
        <v>29.09656802309037</v>
      </c>
      <c r="N54" s="13">
        <v>1</v>
      </c>
      <c r="O54" s="13"/>
    </row>
    <row r="55" spans="1:15" s="4" customFormat="1" x14ac:dyDescent="0.2">
      <c r="A55" s="9">
        <f t="shared" si="0"/>
        <v>46</v>
      </c>
      <c r="B55" s="9" t="s">
        <v>94</v>
      </c>
      <c r="C55" s="10" t="s">
        <v>70</v>
      </c>
      <c r="D55" s="10" t="s">
        <v>67</v>
      </c>
      <c r="E55" s="11" t="s">
        <v>49</v>
      </c>
      <c r="F55" s="10">
        <f>85.46-0.0268</f>
        <v>85.433199999999999</v>
      </c>
      <c r="G55" s="10">
        <v>6.8</v>
      </c>
      <c r="H55" s="10" t="s">
        <v>3</v>
      </c>
      <c r="I55" s="10">
        <f>6.68</f>
        <v>6.68</v>
      </c>
      <c r="J55" s="10">
        <v>98.91</v>
      </c>
      <c r="K55" s="10">
        <v>24.74</v>
      </c>
      <c r="L55" s="10">
        <f t="shared" si="1"/>
        <v>123.64999999999999</v>
      </c>
      <c r="M55" s="12">
        <f t="shared" si="2"/>
        <v>38.802746290499613</v>
      </c>
      <c r="N55" s="13">
        <v>1</v>
      </c>
      <c r="O55" s="13"/>
    </row>
    <row r="56" spans="1:15" s="4" customFormat="1" x14ac:dyDescent="0.2">
      <c r="A56" s="9">
        <f t="shared" si="0"/>
        <v>47</v>
      </c>
      <c r="B56" s="9" t="s">
        <v>94</v>
      </c>
      <c r="C56" s="10" t="s">
        <v>70</v>
      </c>
      <c r="D56" s="10" t="s">
        <v>66</v>
      </c>
      <c r="E56" s="11" t="s">
        <v>50</v>
      </c>
      <c r="F56" s="10">
        <f>57.53+0.0302</f>
        <v>57.560200000000002</v>
      </c>
      <c r="G56" s="10">
        <v>4.67</v>
      </c>
      <c r="H56" s="10" t="s">
        <v>3</v>
      </c>
      <c r="I56" s="10">
        <f>5.62</f>
        <v>5.62</v>
      </c>
      <c r="J56" s="10">
        <v>67.849999999999994</v>
      </c>
      <c r="K56" s="10">
        <v>16.97</v>
      </c>
      <c r="L56" s="10">
        <f t="shared" si="1"/>
        <v>84.82</v>
      </c>
      <c r="M56" s="12">
        <f t="shared" si="2"/>
        <v>26.617460091873649</v>
      </c>
      <c r="N56" s="13"/>
      <c r="O56" s="13"/>
    </row>
    <row r="57" spans="1:15" x14ac:dyDescent="0.2">
      <c r="A57" s="9">
        <f t="shared" si="0"/>
        <v>48</v>
      </c>
      <c r="B57" s="9" t="s">
        <v>94</v>
      </c>
      <c r="C57" s="10" t="s">
        <v>70</v>
      </c>
      <c r="D57" s="10" t="s">
        <v>66</v>
      </c>
      <c r="E57" s="11" t="s">
        <v>51</v>
      </c>
      <c r="F57" s="10">
        <f>55.23+0.0302</f>
        <v>55.260199999999998</v>
      </c>
      <c r="G57" s="10">
        <v>5.55</v>
      </c>
      <c r="H57" s="10" t="s">
        <v>3</v>
      </c>
      <c r="I57" s="10">
        <f>7.04</f>
        <v>7.04</v>
      </c>
      <c r="J57" s="10">
        <v>67.849999999999994</v>
      </c>
      <c r="K57" s="10">
        <v>16.97</v>
      </c>
      <c r="L57" s="10">
        <f t="shared" si="1"/>
        <v>84.82</v>
      </c>
      <c r="M57" s="12">
        <f t="shared" si="2"/>
        <v>26.617460091873649</v>
      </c>
      <c r="N57" s="13"/>
      <c r="O57" s="13"/>
    </row>
    <row r="58" spans="1:15" x14ac:dyDescent="0.2">
      <c r="A58" s="9">
        <f t="shared" si="0"/>
        <v>49</v>
      </c>
      <c r="B58" s="9" t="s">
        <v>94</v>
      </c>
      <c r="C58" s="10" t="s">
        <v>71</v>
      </c>
      <c r="D58" s="10" t="s">
        <v>66</v>
      </c>
      <c r="E58" s="11" t="s">
        <v>52</v>
      </c>
      <c r="F58" s="10">
        <f>57.09+0.0398</f>
        <v>57.129800000000003</v>
      </c>
      <c r="G58" s="10">
        <v>4.46</v>
      </c>
      <c r="H58" s="10" t="s">
        <v>3</v>
      </c>
      <c r="I58" s="10">
        <f>6.26</f>
        <v>6.26</v>
      </c>
      <c r="J58" s="10">
        <v>67.849999999999994</v>
      </c>
      <c r="K58" s="10">
        <f>16.97</f>
        <v>16.97</v>
      </c>
      <c r="L58" s="10">
        <f t="shared" si="1"/>
        <v>84.82</v>
      </c>
      <c r="M58" s="12">
        <f t="shared" si="2"/>
        <v>26.617460091873649</v>
      </c>
      <c r="N58" s="13"/>
      <c r="O58" s="13">
        <v>1</v>
      </c>
    </row>
    <row r="59" spans="1:15" x14ac:dyDescent="0.2">
      <c r="A59" s="9">
        <f t="shared" si="0"/>
        <v>50</v>
      </c>
      <c r="B59" s="9" t="s">
        <v>94</v>
      </c>
      <c r="C59" s="10" t="s">
        <v>71</v>
      </c>
      <c r="D59" s="10" t="s">
        <v>67</v>
      </c>
      <c r="E59" s="11" t="s">
        <v>53</v>
      </c>
      <c r="F59" s="10">
        <f>89.06-0.0329</f>
        <v>89.027100000000004</v>
      </c>
      <c r="G59" s="10">
        <v>7.44</v>
      </c>
      <c r="H59" s="10" t="s">
        <v>3</v>
      </c>
      <c r="I59" s="10">
        <f>6.91</f>
        <v>6.91</v>
      </c>
      <c r="J59" s="10">
        <v>103.38</v>
      </c>
      <c r="K59" s="10">
        <v>25.85</v>
      </c>
      <c r="L59" s="10">
        <f t="shared" si="1"/>
        <v>129.22999999999999</v>
      </c>
      <c r="M59" s="12">
        <f t="shared" si="2"/>
        <v>40.553812398878001</v>
      </c>
      <c r="N59" s="13">
        <v>1</v>
      </c>
      <c r="O59" s="13"/>
    </row>
    <row r="60" spans="1:15" x14ac:dyDescent="0.2">
      <c r="A60" s="9">
        <f t="shared" si="0"/>
        <v>51</v>
      </c>
      <c r="B60" s="9" t="s">
        <v>94</v>
      </c>
      <c r="C60" s="10" t="s">
        <v>71</v>
      </c>
      <c r="D60" s="10" t="s">
        <v>67</v>
      </c>
      <c r="E60" s="11" t="s">
        <v>54</v>
      </c>
      <c r="F60" s="10">
        <f>86.71-0.0239</f>
        <v>86.686099999999996</v>
      </c>
      <c r="G60" s="10">
        <v>6.9</v>
      </c>
      <c r="H60" s="10" t="s">
        <v>3</v>
      </c>
      <c r="I60" s="10">
        <f>7.19</f>
        <v>7.19</v>
      </c>
      <c r="J60" s="10">
        <v>100.78</v>
      </c>
      <c r="K60" s="10">
        <v>25.2</v>
      </c>
      <c r="L60" s="10">
        <f t="shared" si="1"/>
        <v>125.98</v>
      </c>
      <c r="M60" s="12">
        <f t="shared" si="2"/>
        <v>39.533926224643281</v>
      </c>
      <c r="N60" s="13">
        <v>1</v>
      </c>
      <c r="O60" s="13"/>
    </row>
    <row r="61" spans="1:15" x14ac:dyDescent="0.2">
      <c r="A61" s="9">
        <f t="shared" si="0"/>
        <v>52</v>
      </c>
      <c r="B61" s="9" t="s">
        <v>94</v>
      </c>
      <c r="C61" s="10" t="s">
        <v>71</v>
      </c>
      <c r="D61" s="10" t="s">
        <v>67</v>
      </c>
      <c r="E61" s="11" t="s">
        <v>55</v>
      </c>
      <c r="F61" s="10">
        <f>88.24+0.0079</f>
        <v>88.247900000000001</v>
      </c>
      <c r="G61" s="10">
        <v>6.69</v>
      </c>
      <c r="H61" s="10" t="s">
        <v>3</v>
      </c>
      <c r="I61" s="10">
        <f>7.17</f>
        <v>7.17</v>
      </c>
      <c r="J61" s="10">
        <v>102.11</v>
      </c>
      <c r="K61" s="10">
        <v>25.54</v>
      </c>
      <c r="L61" s="10">
        <f t="shared" si="1"/>
        <v>127.65</v>
      </c>
      <c r="M61" s="12">
        <f t="shared" si="2"/>
        <v>40.057990812634664</v>
      </c>
      <c r="N61" s="13">
        <v>1</v>
      </c>
      <c r="O61" s="13"/>
    </row>
    <row r="62" spans="1:15" x14ac:dyDescent="0.2">
      <c r="A62" s="9">
        <f t="shared" si="0"/>
        <v>53</v>
      </c>
      <c r="B62" s="9" t="s">
        <v>94</v>
      </c>
      <c r="C62" s="10" t="s">
        <v>71</v>
      </c>
      <c r="D62" s="10" t="s">
        <v>66</v>
      </c>
      <c r="E62" s="11" t="s">
        <v>56</v>
      </c>
      <c r="F62" s="10">
        <f>55.39+0.0302</f>
        <v>55.420200000000001</v>
      </c>
      <c r="G62" s="10">
        <v>5.1100000000000003</v>
      </c>
      <c r="H62" s="10" t="s">
        <v>3</v>
      </c>
      <c r="I62" s="10">
        <f>7.32</f>
        <v>7.32</v>
      </c>
      <c r="J62" s="10">
        <v>67.849999999999994</v>
      </c>
      <c r="K62" s="10">
        <v>16.97</v>
      </c>
      <c r="L62" s="10">
        <f t="shared" si="1"/>
        <v>84.82</v>
      </c>
      <c r="M62" s="12">
        <f t="shared" si="2"/>
        <v>26.617460091873649</v>
      </c>
      <c r="N62" s="13"/>
      <c r="O62" s="13"/>
    </row>
    <row r="63" spans="1:15" x14ac:dyDescent="0.2">
      <c r="A63" s="9">
        <f t="shared" si="0"/>
        <v>54</v>
      </c>
      <c r="B63" s="9" t="s">
        <v>94</v>
      </c>
      <c r="C63" s="10" t="s">
        <v>71</v>
      </c>
      <c r="D63" s="10" t="s">
        <v>66</v>
      </c>
      <c r="E63" s="11" t="s">
        <v>57</v>
      </c>
      <c r="F63" s="10">
        <f>60.08+0.0299</f>
        <v>60.109899999999996</v>
      </c>
      <c r="G63" s="10">
        <v>5.19</v>
      </c>
      <c r="H63" s="10" t="s">
        <v>3</v>
      </c>
      <c r="I63" s="10">
        <f>6.64</f>
        <v>6.64</v>
      </c>
      <c r="J63" s="10">
        <v>71.94</v>
      </c>
      <c r="K63" s="10">
        <v>17.989999999999998</v>
      </c>
      <c r="L63" s="10">
        <f t="shared" si="1"/>
        <v>89.929999999999993</v>
      </c>
      <c r="M63" s="12">
        <f t="shared" si="2"/>
        <v>28.221034968901172</v>
      </c>
      <c r="N63" s="13"/>
      <c r="O63" s="13">
        <v>1</v>
      </c>
    </row>
    <row r="64" spans="1:15" x14ac:dyDescent="0.2">
      <c r="A64" s="9">
        <f t="shared" si="0"/>
        <v>55</v>
      </c>
      <c r="B64" s="9" t="s">
        <v>94</v>
      </c>
      <c r="C64" s="10" t="s">
        <v>71</v>
      </c>
      <c r="D64" s="10" t="s">
        <v>66</v>
      </c>
      <c r="E64" s="11" t="s">
        <v>58</v>
      </c>
      <c r="F64" s="10">
        <f>58.41+0.0098</f>
        <v>58.419799999999995</v>
      </c>
      <c r="G64" s="10">
        <v>4.8499999999999996</v>
      </c>
      <c r="H64" s="10" t="s">
        <v>3</v>
      </c>
      <c r="I64" s="10">
        <f>6.88</f>
        <v>6.88</v>
      </c>
      <c r="J64" s="10">
        <v>70.150000000000006</v>
      </c>
      <c r="K64" s="10">
        <v>17.55</v>
      </c>
      <c r="L64" s="10">
        <f t="shared" si="1"/>
        <v>87.7</v>
      </c>
      <c r="M64" s="12">
        <f t="shared" si="2"/>
        <v>27.521236147810885</v>
      </c>
      <c r="N64" s="13"/>
      <c r="O64" s="13"/>
    </row>
    <row r="65" spans="1:15" s="8" customFormat="1" x14ac:dyDescent="0.2">
      <c r="A65" s="9">
        <f t="shared" si="0"/>
        <v>56</v>
      </c>
      <c r="B65" s="9" t="s">
        <v>94</v>
      </c>
      <c r="C65" s="10" t="s">
        <v>71</v>
      </c>
      <c r="D65" s="10" t="s">
        <v>65</v>
      </c>
      <c r="E65" s="11" t="s">
        <v>59</v>
      </c>
      <c r="F65" s="10">
        <f>78.93-0.114</f>
        <v>78.816000000000003</v>
      </c>
      <c r="G65" s="10">
        <v>6.21</v>
      </c>
      <c r="H65" s="10" t="s">
        <v>3</v>
      </c>
      <c r="I65" s="10">
        <f>6.01</f>
        <v>6.01</v>
      </c>
      <c r="J65" s="10">
        <v>91.04</v>
      </c>
      <c r="K65" s="10">
        <v>22.77</v>
      </c>
      <c r="L65" s="10">
        <f t="shared" si="1"/>
        <v>113.81</v>
      </c>
      <c r="M65" s="12">
        <f t="shared" si="2"/>
        <v>35.714844766047399</v>
      </c>
      <c r="N65" s="13">
        <v>1</v>
      </c>
      <c r="O65" s="13"/>
    </row>
    <row r="66" spans="1:15" x14ac:dyDescent="0.2">
      <c r="A66" s="9">
        <f t="shared" si="0"/>
        <v>57</v>
      </c>
      <c r="B66" s="9" t="s">
        <v>94</v>
      </c>
      <c r="C66" s="10" t="s">
        <v>71</v>
      </c>
      <c r="D66" s="10" t="s">
        <v>66</v>
      </c>
      <c r="E66" s="11" t="s">
        <v>60</v>
      </c>
      <c r="F66" s="10">
        <f>61.8+0.0271</f>
        <v>61.827099999999994</v>
      </c>
      <c r="G66" s="10">
        <v>5.53</v>
      </c>
      <c r="H66" s="10" t="s">
        <v>3</v>
      </c>
      <c r="I66" s="10">
        <f>6.81</f>
        <v>6.81</v>
      </c>
      <c r="J66" s="10">
        <v>74.17</v>
      </c>
      <c r="K66" s="10">
        <v>18.55</v>
      </c>
      <c r="L66" s="10">
        <f t="shared" si="1"/>
        <v>92.72</v>
      </c>
      <c r="M66" s="12">
        <f t="shared" si="2"/>
        <v>29.09656802309037</v>
      </c>
      <c r="N66" s="13">
        <v>1</v>
      </c>
      <c r="O66" s="13"/>
    </row>
    <row r="67" spans="1:15" x14ac:dyDescent="0.2">
      <c r="A67" s="9">
        <f t="shared" si="0"/>
        <v>58</v>
      </c>
      <c r="B67" s="9" t="s">
        <v>94</v>
      </c>
      <c r="C67" s="10" t="s">
        <v>71</v>
      </c>
      <c r="D67" s="10" t="s">
        <v>67</v>
      </c>
      <c r="E67" s="11" t="s">
        <v>61</v>
      </c>
      <c r="F67" s="10">
        <f>85.46-0.0268</f>
        <v>85.433199999999999</v>
      </c>
      <c r="G67" s="10">
        <v>6.8</v>
      </c>
      <c r="H67" s="10" t="s">
        <v>3</v>
      </c>
      <c r="I67" s="10">
        <f>6.68</f>
        <v>6.68</v>
      </c>
      <c r="J67" s="10">
        <v>98.91</v>
      </c>
      <c r="K67" s="10">
        <v>24.74</v>
      </c>
      <c r="L67" s="10">
        <f t="shared" si="1"/>
        <v>123.64999999999999</v>
      </c>
      <c r="M67" s="12">
        <f t="shared" si="2"/>
        <v>38.802746290499613</v>
      </c>
      <c r="N67" s="13">
        <v>1</v>
      </c>
      <c r="O67" s="13"/>
    </row>
    <row r="68" spans="1:15" x14ac:dyDescent="0.2">
      <c r="A68" s="9">
        <f t="shared" si="0"/>
        <v>59</v>
      </c>
      <c r="B68" s="9" t="s">
        <v>94</v>
      </c>
      <c r="C68" s="10" t="s">
        <v>71</v>
      </c>
      <c r="D68" s="10" t="s">
        <v>66</v>
      </c>
      <c r="E68" s="11" t="s">
        <v>62</v>
      </c>
      <c r="F68" s="10">
        <f>57.53+0.0302</f>
        <v>57.560200000000002</v>
      </c>
      <c r="G68" s="10">
        <v>4.67</v>
      </c>
      <c r="H68" s="10" t="s">
        <v>3</v>
      </c>
      <c r="I68" s="10">
        <f>5.62</f>
        <v>5.62</v>
      </c>
      <c r="J68" s="10">
        <v>67.849999999999994</v>
      </c>
      <c r="K68" s="10">
        <v>16.97</v>
      </c>
      <c r="L68" s="10">
        <f t="shared" si="1"/>
        <v>84.82</v>
      </c>
      <c r="M68" s="12">
        <f t="shared" si="2"/>
        <v>26.617460091873649</v>
      </c>
      <c r="N68" s="13"/>
      <c r="O68" s="13"/>
    </row>
    <row r="69" spans="1:15" x14ac:dyDescent="0.2">
      <c r="A69" s="9">
        <f t="shared" si="0"/>
        <v>60</v>
      </c>
      <c r="B69" s="9" t="s">
        <v>94</v>
      </c>
      <c r="C69" s="10" t="s">
        <v>71</v>
      </c>
      <c r="D69" s="10" t="s">
        <v>66</v>
      </c>
      <c r="E69" s="11" t="s">
        <v>63</v>
      </c>
      <c r="F69" s="10">
        <f>55.23+0.0302</f>
        <v>55.260199999999998</v>
      </c>
      <c r="G69" s="10">
        <v>5.55</v>
      </c>
      <c r="H69" s="10" t="s">
        <v>3</v>
      </c>
      <c r="I69" s="10">
        <f>7.04</f>
        <v>7.04</v>
      </c>
      <c r="J69" s="10">
        <v>67.849999999999994</v>
      </c>
      <c r="K69" s="10">
        <v>16.97</v>
      </c>
      <c r="L69" s="10">
        <f t="shared" si="1"/>
        <v>84.82</v>
      </c>
      <c r="M69" s="12">
        <f t="shared" si="2"/>
        <v>26.617460091873649</v>
      </c>
      <c r="N69" s="13"/>
      <c r="O69" s="13"/>
    </row>
    <row r="70" spans="1:15" x14ac:dyDescent="0.2">
      <c r="A70" s="9"/>
      <c r="B70" s="9"/>
      <c r="C70" s="10"/>
      <c r="D70" s="11"/>
      <c r="E70" s="11"/>
      <c r="F70" s="40"/>
      <c r="G70" s="40"/>
      <c r="H70" s="40"/>
      <c r="I70" s="40"/>
      <c r="J70" s="40"/>
      <c r="K70" s="40"/>
      <c r="L70" s="40"/>
      <c r="M70" s="14"/>
      <c r="N70" s="13"/>
      <c r="O70" s="13"/>
    </row>
    <row r="71" spans="1:15" ht="34.5" customHeight="1" x14ac:dyDescent="0.2">
      <c r="A71" s="15"/>
      <c r="B71" s="9"/>
      <c r="C71" s="10"/>
      <c r="D71" s="10"/>
      <c r="E71" s="10"/>
      <c r="F71" s="14">
        <v>4169.75</v>
      </c>
      <c r="G71" s="16">
        <f t="shared" ref="G71:L71" si="3">SUM(G10:G69)</f>
        <v>347.00000000000006</v>
      </c>
      <c r="H71" s="16"/>
      <c r="I71" s="14">
        <f t="shared" si="3"/>
        <v>402.65000000000003</v>
      </c>
      <c r="J71" s="14">
        <f>SUM(J10:J69)</f>
        <v>4919.3999999999996</v>
      </c>
      <c r="K71" s="14">
        <f t="shared" si="3"/>
        <v>1230.3500000000004</v>
      </c>
      <c r="L71" s="14">
        <f t="shared" si="3"/>
        <v>6149.7499999999982</v>
      </c>
      <c r="M71" s="14">
        <f>SUM(M10:M69)</f>
        <v>1929.8600000000006</v>
      </c>
      <c r="N71" s="17"/>
      <c r="O71" s="18"/>
    </row>
    <row r="72" spans="1:15" ht="42" customHeight="1" x14ac:dyDescent="0.2">
      <c r="A72" s="19"/>
      <c r="B72" s="19"/>
      <c r="C72" s="19"/>
      <c r="D72" s="19"/>
      <c r="E72" s="19"/>
      <c r="F72" s="20"/>
      <c r="G72" s="20"/>
      <c r="H72" s="20"/>
      <c r="I72" s="20"/>
      <c r="J72" s="20"/>
      <c r="K72" s="20"/>
      <c r="L72" s="20"/>
      <c r="M72" s="14" t="s">
        <v>84</v>
      </c>
      <c r="N72" s="21">
        <v>4</v>
      </c>
      <c r="O72" s="21"/>
    </row>
    <row r="73" spans="1:15" ht="33" customHeight="1" x14ac:dyDescent="0.2">
      <c r="A73" s="19"/>
      <c r="B73" s="19"/>
      <c r="C73" s="19"/>
      <c r="D73" s="19"/>
      <c r="E73" s="19"/>
      <c r="F73" s="20"/>
      <c r="G73" s="20"/>
      <c r="H73" s="20"/>
      <c r="I73" s="20"/>
      <c r="J73" s="20"/>
      <c r="K73" s="20"/>
      <c r="L73" s="20"/>
      <c r="M73" s="14" t="s">
        <v>85</v>
      </c>
      <c r="N73" s="21">
        <f>SUM(N10:N72)</f>
        <v>38</v>
      </c>
      <c r="O73" s="21">
        <f>SUM(O10:O72)</f>
        <v>9</v>
      </c>
    </row>
    <row r="74" spans="1:15" x14ac:dyDescent="0.2">
      <c r="A74" s="19"/>
      <c r="B74" s="19"/>
      <c r="C74" s="19"/>
      <c r="D74" s="19"/>
      <c r="E74" s="19"/>
      <c r="F74" s="19"/>
      <c r="G74" s="19"/>
      <c r="H74" s="19"/>
      <c r="I74" s="19"/>
      <c r="J74" s="20"/>
      <c r="K74" s="19"/>
      <c r="L74" s="19"/>
      <c r="M74" s="19"/>
      <c r="N74" s="22"/>
      <c r="O74" s="22"/>
    </row>
    <row r="75" spans="1:15" s="7" customFormat="1" ht="15" x14ac:dyDescent="0.25">
      <c r="A75" s="23"/>
      <c r="B75" s="25"/>
      <c r="C75" s="24"/>
      <c r="D75" s="24"/>
      <c r="E75" s="24"/>
      <c r="F75" s="19"/>
      <c r="G75" s="19"/>
      <c r="H75" s="19"/>
      <c r="I75" s="19"/>
      <c r="J75" s="20"/>
      <c r="K75" s="19"/>
      <c r="L75" s="19"/>
      <c r="M75" s="19"/>
      <c r="N75" s="22"/>
      <c r="O75" s="22"/>
    </row>
    <row r="76" spans="1:15" s="7" customFormat="1" ht="15" x14ac:dyDescent="0.25">
      <c r="A76" s="23" t="s">
        <v>90</v>
      </c>
      <c r="B76" s="25"/>
      <c r="C76" s="24"/>
      <c r="D76" s="24"/>
      <c r="E76" s="24"/>
      <c r="F76" s="19"/>
      <c r="G76" s="19"/>
      <c r="H76" s="19"/>
      <c r="I76" s="19"/>
      <c r="J76" s="20"/>
      <c r="K76" s="19"/>
      <c r="L76" s="19"/>
      <c r="M76" s="19"/>
      <c r="N76" s="22"/>
      <c r="O76" s="22"/>
    </row>
    <row r="77" spans="1:15" s="7" customFormat="1" ht="15" x14ac:dyDescent="0.25">
      <c r="A77" s="23" t="s">
        <v>92</v>
      </c>
      <c r="B77" s="19"/>
      <c r="C77" s="19"/>
      <c r="D77" s="19"/>
      <c r="E77" s="19"/>
      <c r="F77" s="19"/>
      <c r="G77" s="19"/>
      <c r="H77" s="19"/>
      <c r="I77" s="19"/>
      <c r="J77" s="20"/>
      <c r="K77" s="19"/>
      <c r="L77" s="19"/>
      <c r="M77" s="19"/>
      <c r="N77" s="22"/>
      <c r="O77" s="22"/>
    </row>
    <row r="78" spans="1:15" s="7" customFormat="1" ht="15" x14ac:dyDescent="0.25">
      <c r="A78" s="23" t="s">
        <v>93</v>
      </c>
      <c r="B78" s="19"/>
      <c r="C78" s="19"/>
      <c r="D78" s="19"/>
      <c r="E78" s="19"/>
      <c r="F78" s="19"/>
      <c r="G78" s="19"/>
      <c r="H78" s="19"/>
      <c r="I78" s="19"/>
      <c r="J78" s="20"/>
      <c r="K78" s="19"/>
      <c r="L78" s="19"/>
      <c r="M78" s="19"/>
      <c r="N78" s="22"/>
      <c r="O78" s="22"/>
    </row>
    <row r="79" spans="1:15" s="7" customFormat="1" ht="15" x14ac:dyDescent="0.25">
      <c r="A79" s="23" t="s">
        <v>86</v>
      </c>
      <c r="B79" s="19"/>
      <c r="C79" s="19"/>
      <c r="D79" s="19"/>
      <c r="E79" s="19"/>
      <c r="F79" s="19"/>
      <c r="G79" s="19"/>
      <c r="H79" s="19"/>
      <c r="I79" s="19"/>
      <c r="J79" s="20"/>
      <c r="K79" s="19"/>
      <c r="L79" s="19"/>
      <c r="M79" s="19"/>
      <c r="N79" s="22"/>
      <c r="O79" s="22"/>
    </row>
    <row r="80" spans="1:15" s="7" customFormat="1" ht="15" x14ac:dyDescent="0.25">
      <c r="A80" s="23" t="s">
        <v>89</v>
      </c>
      <c r="B80" s="19"/>
      <c r="C80" s="19"/>
      <c r="D80" s="19"/>
      <c r="E80" s="19"/>
      <c r="F80" s="19"/>
      <c r="G80" s="19"/>
      <c r="H80" s="19"/>
      <c r="I80" s="19"/>
      <c r="J80" s="20"/>
      <c r="K80" s="19"/>
      <c r="L80" s="19"/>
      <c r="M80" s="19"/>
      <c r="N80" s="22"/>
      <c r="O80" s="22"/>
    </row>
    <row r="81" spans="1:15" s="7" customFormat="1" ht="15" x14ac:dyDescent="0.25">
      <c r="A81" s="23" t="s">
        <v>88</v>
      </c>
      <c r="B81" s="19"/>
      <c r="C81" s="19"/>
      <c r="D81" s="19"/>
      <c r="E81" s="19"/>
      <c r="F81" s="19"/>
      <c r="G81" s="19"/>
      <c r="H81" s="19"/>
      <c r="I81" s="19"/>
      <c r="J81" s="20"/>
      <c r="K81" s="19"/>
      <c r="L81" s="19"/>
      <c r="M81" s="19"/>
      <c r="N81" s="22"/>
      <c r="O81" s="22"/>
    </row>
    <row r="82" spans="1:15" s="7" customFormat="1" ht="15" x14ac:dyDescent="0.25">
      <c r="A82" s="23" t="s">
        <v>87</v>
      </c>
      <c r="B82" s="19"/>
      <c r="C82" s="19"/>
      <c r="D82" s="19"/>
      <c r="E82" s="19"/>
      <c r="F82" s="19"/>
      <c r="G82" s="19"/>
      <c r="H82" s="19"/>
      <c r="I82" s="19"/>
      <c r="J82" s="20"/>
      <c r="K82" s="19"/>
      <c r="L82" s="19"/>
      <c r="M82" s="19"/>
      <c r="N82" s="22"/>
      <c r="O82" s="22"/>
    </row>
    <row r="83" spans="1:15" s="7" customFormat="1" ht="12.75" customHeight="1" x14ac:dyDescent="0.2">
      <c r="A83" s="1"/>
      <c r="B83" s="1"/>
      <c r="C83" s="1"/>
      <c r="D83" s="5"/>
      <c r="E83" s="5"/>
      <c r="F83" s="5"/>
      <c r="G83" s="5"/>
      <c r="H83" s="5"/>
      <c r="I83" s="5"/>
      <c r="J83" s="6"/>
      <c r="K83" s="5"/>
      <c r="L83" s="5"/>
      <c r="M83" s="5"/>
      <c r="N83" s="4"/>
      <c r="O83" s="4"/>
    </row>
    <row r="84" spans="1:15" s="7" customFormat="1" ht="12.75" customHeight="1" x14ac:dyDescent="0.2">
      <c r="A84" s="1"/>
      <c r="B84" s="1"/>
      <c r="C84" s="1"/>
      <c r="D84" s="5"/>
      <c r="E84" s="5"/>
      <c r="F84" s="5"/>
      <c r="G84" s="5"/>
      <c r="H84" s="5"/>
      <c r="I84" s="5"/>
      <c r="J84" s="6"/>
      <c r="K84" s="5"/>
      <c r="L84" s="5"/>
      <c r="M84" s="5"/>
      <c r="N84" s="4"/>
      <c r="O84" s="4"/>
    </row>
    <row r="85" spans="1:15" x14ac:dyDescent="0.2">
      <c r="D85" s="5"/>
      <c r="E85" s="5"/>
      <c r="N85" s="4"/>
      <c r="O85" s="4"/>
    </row>
    <row r="86" spans="1:15" x14ac:dyDescent="0.2">
      <c r="D86" s="5"/>
      <c r="E86" s="5"/>
      <c r="N86" s="4"/>
      <c r="O86" s="4"/>
    </row>
    <row r="87" spans="1:15" x14ac:dyDescent="0.2">
      <c r="D87" s="5"/>
      <c r="E87" s="5"/>
      <c r="N87" s="4"/>
      <c r="O87" s="4"/>
    </row>
    <row r="88" spans="1:15" x14ac:dyDescent="0.2">
      <c r="D88" s="5"/>
      <c r="E88" s="5"/>
      <c r="N88" s="4"/>
      <c r="O88" s="4"/>
    </row>
    <row r="89" spans="1:15" x14ac:dyDescent="0.2">
      <c r="D89" s="5"/>
      <c r="E89" s="5"/>
      <c r="N89" s="4"/>
      <c r="O89" s="4"/>
    </row>
    <row r="90" spans="1:15" x14ac:dyDescent="0.2">
      <c r="D90" s="5"/>
      <c r="E90" s="5"/>
      <c r="N90" s="4"/>
      <c r="O90" s="4"/>
    </row>
    <row r="91" spans="1:15" x14ac:dyDescent="0.2">
      <c r="D91" s="5"/>
      <c r="E91" s="5"/>
      <c r="N91" s="4"/>
      <c r="O91" s="4"/>
    </row>
    <row r="92" spans="1:15" x14ac:dyDescent="0.2">
      <c r="D92" s="5"/>
      <c r="E92" s="5"/>
      <c r="N92" s="4"/>
      <c r="O92" s="4"/>
    </row>
    <row r="93" spans="1:15" x14ac:dyDescent="0.2">
      <c r="D93" s="5"/>
      <c r="E93" s="5"/>
      <c r="N93" s="4"/>
      <c r="O93" s="4"/>
    </row>
    <row r="94" spans="1:15" x14ac:dyDescent="0.2">
      <c r="D94" s="5"/>
      <c r="E94" s="5"/>
      <c r="N94" s="4"/>
      <c r="O94" s="4"/>
    </row>
    <row r="95" spans="1:15" x14ac:dyDescent="0.2">
      <c r="D95" s="5"/>
      <c r="E95" s="5"/>
      <c r="N95" s="4"/>
      <c r="O95" s="4"/>
    </row>
    <row r="96" spans="1:15" x14ac:dyDescent="0.2">
      <c r="D96" s="5"/>
      <c r="E96" s="5"/>
      <c r="N96" s="4"/>
      <c r="O96" s="4"/>
    </row>
    <row r="97" spans="4:15" x14ac:dyDescent="0.2">
      <c r="D97" s="5"/>
      <c r="E97" s="5"/>
      <c r="N97" s="4"/>
      <c r="O97" s="4"/>
    </row>
    <row r="98" spans="4:15" x14ac:dyDescent="0.2">
      <c r="D98" s="5"/>
      <c r="E98" s="5"/>
      <c r="N98" s="4"/>
      <c r="O98" s="4"/>
    </row>
    <row r="99" spans="4:15" x14ac:dyDescent="0.2">
      <c r="D99" s="5"/>
      <c r="E99" s="5"/>
      <c r="N99" s="4"/>
      <c r="O99" s="4"/>
    </row>
    <row r="100" spans="4:15" x14ac:dyDescent="0.2">
      <c r="D100" s="5"/>
      <c r="E100" s="5"/>
      <c r="N100" s="4"/>
      <c r="O100" s="4"/>
    </row>
    <row r="101" spans="4:15" x14ac:dyDescent="0.2">
      <c r="D101" s="5"/>
      <c r="E101" s="5"/>
      <c r="N101" s="4"/>
      <c r="O101" s="4"/>
    </row>
    <row r="102" spans="4:15" x14ac:dyDescent="0.2">
      <c r="D102" s="5"/>
      <c r="E102" s="5"/>
      <c r="N102" s="4"/>
      <c r="O102" s="4"/>
    </row>
    <row r="103" spans="4:15" x14ac:dyDescent="0.2">
      <c r="D103" s="5"/>
      <c r="E103" s="5"/>
      <c r="N103" s="4"/>
      <c r="O103" s="4"/>
    </row>
    <row r="104" spans="4:15" x14ac:dyDescent="0.2">
      <c r="D104" s="5"/>
      <c r="E104" s="5"/>
      <c r="N104" s="4"/>
      <c r="O104" s="4"/>
    </row>
    <row r="105" spans="4:15" x14ac:dyDescent="0.2">
      <c r="D105" s="5"/>
      <c r="E105" s="5"/>
      <c r="N105" s="4"/>
      <c r="O105" s="4"/>
    </row>
    <row r="106" spans="4:15" x14ac:dyDescent="0.2">
      <c r="D106" s="5"/>
      <c r="E106" s="5"/>
      <c r="N106" s="4"/>
      <c r="O106" s="4"/>
    </row>
    <row r="107" spans="4:15" x14ac:dyDescent="0.2">
      <c r="D107" s="5"/>
      <c r="E107" s="5"/>
      <c r="N107" s="4"/>
      <c r="O107" s="4"/>
    </row>
    <row r="108" spans="4:15" x14ac:dyDescent="0.2">
      <c r="D108" s="5"/>
      <c r="E108" s="5"/>
      <c r="N108" s="4"/>
      <c r="O108" s="4"/>
    </row>
    <row r="109" spans="4:15" x14ac:dyDescent="0.2">
      <c r="D109" s="5"/>
      <c r="E109" s="5"/>
      <c r="N109" s="4"/>
      <c r="O109" s="4"/>
    </row>
    <row r="110" spans="4:15" x14ac:dyDescent="0.2">
      <c r="D110" s="5"/>
      <c r="E110" s="5"/>
      <c r="N110" s="4"/>
      <c r="O110" s="4"/>
    </row>
    <row r="111" spans="4:15" x14ac:dyDescent="0.2">
      <c r="D111" s="5"/>
      <c r="E111" s="5"/>
      <c r="N111" s="4"/>
      <c r="O111" s="4"/>
    </row>
    <row r="112" spans="4:15" x14ac:dyDescent="0.2">
      <c r="D112" s="5"/>
      <c r="E112" s="5"/>
      <c r="N112" s="4"/>
      <c r="O112" s="4"/>
    </row>
    <row r="113" spans="4:15" x14ac:dyDescent="0.2">
      <c r="D113" s="5"/>
      <c r="E113" s="5"/>
      <c r="N113" s="4"/>
      <c r="O113" s="4"/>
    </row>
    <row r="114" spans="4:15" x14ac:dyDescent="0.2">
      <c r="D114" s="5"/>
      <c r="E114" s="5"/>
      <c r="N114" s="4"/>
      <c r="O114" s="4"/>
    </row>
    <row r="115" spans="4:15" x14ac:dyDescent="0.2">
      <c r="D115" s="5"/>
      <c r="E115" s="5"/>
      <c r="N115" s="4"/>
      <c r="O115" s="4"/>
    </row>
    <row r="116" spans="4:15" x14ac:dyDescent="0.2">
      <c r="D116" s="5"/>
      <c r="E116" s="5"/>
      <c r="N116" s="4"/>
      <c r="O116" s="4"/>
    </row>
    <row r="117" spans="4:15" x14ac:dyDescent="0.2">
      <c r="D117" s="5"/>
      <c r="E117" s="5"/>
      <c r="N117" s="4"/>
      <c r="O117" s="4"/>
    </row>
    <row r="118" spans="4:15" x14ac:dyDescent="0.2">
      <c r="D118" s="5"/>
      <c r="E118" s="5"/>
      <c r="N118" s="4"/>
      <c r="O118" s="4"/>
    </row>
    <row r="119" spans="4:15" x14ac:dyDescent="0.2">
      <c r="D119" s="5"/>
      <c r="E119" s="5"/>
      <c r="N119" s="4"/>
      <c r="O119" s="4"/>
    </row>
    <row r="120" spans="4:15" x14ac:dyDescent="0.2">
      <c r="D120" s="5"/>
      <c r="E120" s="5"/>
      <c r="N120" s="4"/>
      <c r="O120" s="4"/>
    </row>
    <row r="121" spans="4:15" x14ac:dyDescent="0.2">
      <c r="D121" s="5"/>
      <c r="E121" s="5"/>
      <c r="N121" s="4"/>
      <c r="O121" s="4"/>
    </row>
    <row r="122" spans="4:15" x14ac:dyDescent="0.2">
      <c r="D122" s="5"/>
      <c r="E122" s="5"/>
      <c r="N122" s="4"/>
      <c r="O122" s="4"/>
    </row>
    <row r="123" spans="4:15" x14ac:dyDescent="0.2">
      <c r="D123" s="5"/>
      <c r="E123" s="5"/>
      <c r="N123" s="4"/>
      <c r="O123" s="4"/>
    </row>
    <row r="124" spans="4:15" x14ac:dyDescent="0.2">
      <c r="D124" s="5"/>
      <c r="E124" s="5"/>
      <c r="N124" s="4"/>
      <c r="O124" s="4"/>
    </row>
    <row r="125" spans="4:15" x14ac:dyDescent="0.2">
      <c r="D125" s="5"/>
      <c r="E125" s="5"/>
      <c r="N125" s="4"/>
      <c r="O125" s="4"/>
    </row>
    <row r="126" spans="4:15" x14ac:dyDescent="0.2">
      <c r="D126" s="5"/>
      <c r="E126" s="5"/>
      <c r="N126" s="4"/>
      <c r="O126" s="4"/>
    </row>
    <row r="127" spans="4:15" x14ac:dyDescent="0.2">
      <c r="D127" s="5"/>
      <c r="E127" s="5"/>
      <c r="N127" s="4"/>
      <c r="O127" s="4"/>
    </row>
    <row r="128" spans="4:15" x14ac:dyDescent="0.2">
      <c r="D128" s="5"/>
      <c r="E128" s="5"/>
      <c r="N128" s="4"/>
      <c r="O128" s="4"/>
    </row>
    <row r="129" spans="4:15" x14ac:dyDescent="0.2">
      <c r="D129" s="5"/>
      <c r="E129" s="5"/>
      <c r="N129" s="4"/>
      <c r="O129" s="4"/>
    </row>
    <row r="130" spans="4:15" x14ac:dyDescent="0.2">
      <c r="D130" s="5"/>
      <c r="E130" s="5"/>
      <c r="N130" s="4"/>
      <c r="O130" s="4"/>
    </row>
    <row r="131" spans="4:15" x14ac:dyDescent="0.2">
      <c r="D131" s="5"/>
      <c r="E131" s="5"/>
      <c r="N131" s="4"/>
      <c r="O131" s="4"/>
    </row>
    <row r="132" spans="4:15" x14ac:dyDescent="0.2">
      <c r="D132" s="5"/>
      <c r="E132" s="5"/>
      <c r="N132" s="4"/>
      <c r="O132" s="4"/>
    </row>
  </sheetData>
  <mergeCells count="17">
    <mergeCell ref="F70:L70"/>
    <mergeCell ref="H6:H9"/>
    <mergeCell ref="I6:I9"/>
    <mergeCell ref="J6:J9"/>
    <mergeCell ref="K6:K9"/>
    <mergeCell ref="M6:M9"/>
    <mergeCell ref="L6:L9"/>
    <mergeCell ref="A4:O4"/>
    <mergeCell ref="A5:O5"/>
    <mergeCell ref="N6:O8"/>
    <mergeCell ref="A6:A9"/>
    <mergeCell ref="B6:B9"/>
    <mergeCell ref="C6:C9"/>
    <mergeCell ref="D6:D9"/>
    <mergeCell ref="E6:E9"/>
    <mergeCell ref="F6:F9"/>
    <mergeCell ref="G6:G9"/>
  </mergeCells>
  <printOptions gridLines="1"/>
  <pageMargins left="0.23622047244094491" right="0.23622047244094491" top="0.74803149606299213" bottom="0.74803149606299213"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 sqref="C1:C104857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Carpet Area Statement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2026-02-24T05:11:44Z</dcterms:modified>
</cp:coreProperties>
</file>